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5520" activeTab="1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<sst xmlns="http://schemas.openxmlformats.org/spreadsheetml/2006/main" count="222" uniqueCount="127">
  <si>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</si>
  <si>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</si>
  <si>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</si>
  <si>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</si>
  <si>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</si>
  <si>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</si>
  <si>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</si>
  <si>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</si>
  <si>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</si>
  <si>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</si>
  <si>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</si>
  <si>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</si>
  <si>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</si>
  <si>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</si>
  <si>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</si>
  <si>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</si>
  <si>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</si>
  <si>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</si>
  <si>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</si>
  <si>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</si>
  <si>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</si>
  <si>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</si>
  <si>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</si>
  <si>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</si>
  <si>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</si>
  <si>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</si>
  <si>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</si>
  <si>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</si>
  <si>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</si>
  <si>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</si>
  <si>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</si>
  <si>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</si>
  <si>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</si>
  <si>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</si>
  <si>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</si>
  <si>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</si>
  <si>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</si>
  <si>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</si>
  <si>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</si>
  <si>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</si>
  <si>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</si>
  <si>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</si>
  <si>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</si>
  <si>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</si>
  <si>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</si>
  <si>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</si>
  <si>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</si>
  <si>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</si>
  <si>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</si>
  <si>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</si>
  <si>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</si>
  <si>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</si>
  <si>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</si>
  <si>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</si>
  <si>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</si>
  <si>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</si>
  <si>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</si>
  <si>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</si>
  <si>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</si>
  <si>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</si>
  <si>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</si>
  <si>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</si>
  <si>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</si>
  <si>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</si>
  <si>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</si>
  <si>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</si>
  <si>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</si>
  <si>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</si>
  <si>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</si>
  <si>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</si>
  <si>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</si>
  <si>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</si>
  <si>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</si>
  <si>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</si>
  <si>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</si>
  <si>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</si>
  <si>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</si>
  <si>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</si>
  <si>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</si>
  <si>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</si>
  <si>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</si>
  <si>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</si>
  <si>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</si>
  <si>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</si>
  <si>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</si>
  <si>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</si>
  <si>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</si>
  <si>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</si>
  <si>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</si>
  <si>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</si>
  <si>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</si>
  <si>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</si>
  <si>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</si>
  <si>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</si>
  <si>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</si>
  <si>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</si>
  <si>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</si>
  <si>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</si>
  <si>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</si>
  <si>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</si>
  <si>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</si>
  <si>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</si>
  <si>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</si>
  <si>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</si>
  <si>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</si>
  <si>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</si>
  <si>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</si>
  <si>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</si>
  <si>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</si>
  <si>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</si>
  <si>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</si>
  <si>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</si>
  <si>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</si>
  <si>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</si>
  <si>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</si>
  <si>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</si>
  <si>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</si>
  <si>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</si>
  <si>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</si>
  <si>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</si>
  <si>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</si>
  <si>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</si>
  <si>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</si>
  <si>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</si>
  <si>
    <t>even to correct for bookkeeping problem)</t>
  </si>
  <si>
    <t>(sums for 2004 and 2005 made</t>
  </si>
  <si>
    <t>Income from dues-$5 FE allocation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</si>
</sst>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6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2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4.25"/>
      <name val="Arial"/>
      <family val="0"/>
    </font>
    <font>
      <sz val="15.25"/>
      <name val="Arial"/>
      <family val="0"/>
    </font>
    <font>
      <b/>
      <sz val="10.5"/>
      <name val="Arial"/>
      <family val="2"/>
    </font>
    <font>
      <sz val="10.5"/>
      <color indexed="10"/>
      <name val="Arial"/>
      <family val="2"/>
    </font>
    <font>
      <b/>
      <i/>
      <sz val="10.75"/>
      <color indexed="10"/>
      <name val="Arial"/>
      <family val="2"/>
    </font>
    <font>
      <i/>
      <sz val="8.75"/>
      <color indexed="10"/>
      <name val="Arial"/>
      <family val="2"/>
    </font>
    <font>
      <sz val="9.5"/>
      <color indexed="10"/>
      <name val="Arial"/>
      <family val="2"/>
    </font>
    <font>
      <b/>
      <sz val="9.75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i/>
      <sz val="14.25"/>
      <color indexed="12"/>
      <name val="Arial"/>
      <family val="2"/>
    </font>
    <font>
      <sz val="14.25"/>
      <color indexed="10"/>
      <name val="Arial"/>
      <family val="2"/>
    </font>
    <font>
      <sz val="14.25"/>
      <color indexed="12"/>
      <name val="Arial"/>
      <family val="2"/>
    </font>
    <font>
      <sz val="11"/>
      <color indexed="17"/>
      <name val="Arial"/>
      <family val="2"/>
    </font>
    <font>
      <i/>
      <sz val="14.5"/>
      <color indexed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At val="-40"/>
        <c:auto val="1"/>
        <c:lblOffset val="100"/>
        <c:noMultiLvlLbl val="0"/>
      </c:catAx>
      <c:valAx>
        <c:axId val="62286772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3075"/>
          <c:h val="0.934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Members!$F$22:$F$30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auto val="1"/>
        <c:lblOffset val="100"/>
        <c:noMultiLvlLbl val="0"/>
      </c:catAx>
      <c:valAx>
        <c:axId val="27352782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5234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Members!$F$22:$F$29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Members!$S$21:$S$28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auto val="1"/>
        <c:lblOffset val="100"/>
        <c:noMultiLvlLbl val="0"/>
      </c:catAx>
      <c:valAx>
        <c:axId val="982840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848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published'!$A$5:$A$17</c:f>
              <c:numCache/>
            </c:numRef>
          </c:cat>
          <c:val>
            <c:numRef>
              <c:f>'amount published'!$E$5:$E$17</c:f>
              <c:numCache/>
            </c:numRef>
          </c:val>
        </c:ser>
        <c:gapWidth val="8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556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181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53668045"/>
        <c:axId val="13250358"/>
      </c:lineChart>
      <c:date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0"/>
        <c:noMultiLvlLbl val="0"/>
      </c:date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"/>
          <c:w val="0.5985"/>
          <c:h val="0.879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 less $5 FE allocation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50"/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"/>
          <c:y val="0.277"/>
          <c:w val="0.3395"/>
          <c:h val="0.33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62943521"/>
        <c:axId val="29620778"/>
      </c:scatterChart>
      <c:valAx>
        <c:axId val="6294352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0778"/>
        <c:crosses val="autoZero"/>
        <c:crossBetween val="midCat"/>
        <c:dispUnits/>
      </c:val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65260411"/>
        <c:axId val="50472788"/>
      </c:scatterChart>
      <c:valAx>
        <c:axId val="65260411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72788"/>
        <c:crosses val="autoZero"/>
        <c:crossBetween val="midCat"/>
        <c:dispUnits/>
      </c:val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65260411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Subscr'!$B$23:$B$34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Subscr'!$G$23:$G$34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Subscr'!$I$22:$I$31</c:f>
              <c:numCache/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At val="-40"/>
        <c:auto val="1"/>
        <c:lblOffset val="100"/>
        <c:noMultiLvlLbl val="0"/>
      </c:catAx>
      <c:valAx>
        <c:axId val="12063742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03"/>
          <c:w val="0.919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1"/>
          <c:order val="1"/>
          <c:tx>
            <c:v>Sum of four ESA journals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41464815"/>
        <c:axId val="37639016"/>
      </c:line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At val="-40"/>
        <c:auto val="1"/>
        <c:lblOffset val="100"/>
        <c:noMultiLvlLbl val="0"/>
      </c:catAx>
      <c:valAx>
        <c:axId val="37639016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marker val="1"/>
        <c:axId val="3206825"/>
        <c:axId val="28861426"/>
      </c:line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At val="-40"/>
        <c:auto val="1"/>
        <c:lblOffset val="100"/>
        <c:noMultiLvlLbl val="0"/>
      </c:catAx>
      <c:valAx>
        <c:axId val="28861426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58426243"/>
        <c:axId val="56074140"/>
      </c:bar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94"/>
          <c:w val="0.40875"/>
          <c:h val="0.1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80"/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09375"/>
          <c:w val="0.40775"/>
          <c:h val="0.1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1425"/>
          <c:w val="0.85525"/>
          <c:h val="0.9762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fees'!$U$5:$U$17</c:f>
              <c:numCache/>
            </c:numRef>
          </c:val>
        </c:ser>
        <c:overlap val="100"/>
        <c:gapWidth val="80"/>
        <c:axId val="8749975"/>
        <c:axId val="11640912"/>
      </c:barChart>
      <c:catAx>
        <c:axId val="874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fees'!$X$5:$X$17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fees'!$W$5:$W$17</c:f>
              <c:numCache/>
            </c:numRef>
          </c:val>
        </c:ser>
        <c:overlap val="100"/>
        <c:gapWidth val="80"/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9786"/>
        <c:crosses val="autoZero"/>
        <c:auto val="1"/>
        <c:lblOffset val="100"/>
        <c:noMultiLvlLbl val="0"/>
      </c:catAx>
      <c:valAx>
        <c:axId val="338978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0965"/>
          <c:w val="0.407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137220"/>
        <c:crossesAt val="-40"/>
        <c:auto val="1"/>
        <c:lblOffset val="100"/>
        <c:noMultiLvlLbl val="0"/>
      </c:catAx>
      <c:valAx>
        <c:axId val="6137220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18</xdr:row>
      <xdr:rowOff>152400</xdr:rowOff>
    </xdr:from>
    <xdr:to>
      <xdr:col>17</xdr:col>
      <xdr:colOff>19050</xdr:colOff>
      <xdr:row>38</xdr:row>
      <xdr:rowOff>38100</xdr:rowOff>
    </xdr:to>
    <xdr:graphicFrame>
      <xdr:nvGraphicFramePr>
        <xdr:cNvPr id="1" name="Chart 11"/>
        <xdr:cNvGraphicFramePr/>
      </xdr:nvGraphicFramePr>
      <xdr:xfrm>
        <a:off x="5676900" y="3133725"/>
        <a:ext cx="4933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25</xdr:col>
      <xdr:colOff>66675</xdr:colOff>
      <xdr:row>38</xdr:row>
      <xdr:rowOff>57150</xdr:rowOff>
    </xdr:to>
    <xdr:graphicFrame>
      <xdr:nvGraphicFramePr>
        <xdr:cNvPr id="2" name="Chart 12"/>
        <xdr:cNvGraphicFramePr/>
      </xdr:nvGraphicFramePr>
      <xdr:xfrm>
        <a:off x="10591800" y="3143250"/>
        <a:ext cx="49434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34</xdr:col>
      <xdr:colOff>76200</xdr:colOff>
      <xdr:row>38</xdr:row>
      <xdr:rowOff>66675</xdr:rowOff>
    </xdr:to>
    <xdr:graphicFrame>
      <xdr:nvGraphicFramePr>
        <xdr:cNvPr id="3" name="Chart 13"/>
        <xdr:cNvGraphicFramePr/>
      </xdr:nvGraphicFramePr>
      <xdr:xfrm>
        <a:off x="16078200" y="3143250"/>
        <a:ext cx="49530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34</xdr:col>
      <xdr:colOff>76200</xdr:colOff>
      <xdr:row>19</xdr:row>
      <xdr:rowOff>0</xdr:rowOff>
    </xdr:to>
    <xdr:graphicFrame>
      <xdr:nvGraphicFramePr>
        <xdr:cNvPr id="4" name="Chart 14"/>
        <xdr:cNvGraphicFramePr/>
      </xdr:nvGraphicFramePr>
      <xdr:xfrm>
        <a:off x="16078200" y="0"/>
        <a:ext cx="49530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0.41125</cdr:y>
    </cdr:from>
    <cdr:to>
      <cdr:x>1</cdr:x>
      <cdr:y>0.41225</cdr:y>
    </cdr:to>
    <cdr:sp>
      <cdr:nvSpPr>
        <cdr:cNvPr id="1" name="Line 1"/>
        <cdr:cNvSpPr>
          <a:spLocks/>
        </cdr:cNvSpPr>
      </cdr:nvSpPr>
      <cdr:spPr>
        <a:xfrm flipV="1">
          <a:off x="676275" y="1219200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0.25</cdr:y>
    </cdr:from>
    <cdr:to>
      <cdr:x>0.73525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0.35075</cdr:x>
      <cdr:y>0.441</cdr:y>
    </cdr:from>
    <cdr:to>
      <cdr:x>0.534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0.38775</cdr:x>
      <cdr:y>0.65825</cdr:y>
    </cdr:from>
    <cdr:to>
      <cdr:x>0.56675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123825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66675" y="512445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29</xdr:row>
      <xdr:rowOff>0</xdr:rowOff>
    </xdr:from>
    <xdr:to>
      <xdr:col>20</xdr:col>
      <xdr:colOff>38100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60960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0.0735</cdr:y>
    </cdr:from>
    <cdr:to>
      <cdr:x>0.597</cdr:x>
      <cdr:y>0.81125</cdr:y>
    </cdr:to>
    <cdr:sp>
      <cdr:nvSpPr>
        <cdr:cNvPr id="1" name="Line 1"/>
        <cdr:cNvSpPr>
          <a:spLocks/>
        </cdr:cNvSpPr>
      </cdr:nvSpPr>
      <cdr:spPr>
        <a:xfrm>
          <a:off x="2781300" y="209550"/>
          <a:ext cx="9525" cy="2152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0.13725</cdr:y>
    </cdr:from>
    <cdr:to>
      <cdr:x>0.55175</cdr:x>
      <cdr:y>0.209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0050"/>
          <a:ext cx="10477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OA fees</a:t>
          </a:r>
        </a:p>
      </cdr:txBody>
    </cdr:sp>
  </cdr:relSizeAnchor>
  <cdr:relSizeAnchor xmlns:cdr="http://schemas.openxmlformats.org/drawingml/2006/chartDrawing">
    <cdr:from>
      <cdr:x>0.74475</cdr:x>
      <cdr:y>0.11125</cdr:y>
    </cdr:from>
    <cdr:to>
      <cdr:x>0.8995</cdr:x>
      <cdr:y>0.2285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OA fees
collected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47</xdr:row>
      <xdr:rowOff>123825</xdr:rowOff>
    </xdr:from>
    <xdr:to>
      <xdr:col>4</xdr:col>
      <xdr:colOff>209550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810500"/>
        <a:ext cx="376237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0.59075</cdr:y>
    </cdr:from>
    <cdr:to>
      <cdr:x>0.17475</cdr:x>
      <cdr:y>0.70575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76200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0.014</cdr:y>
    </cdr:from>
    <cdr:to>
      <cdr:x>0.19475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0.547</cdr:y>
    </cdr:from>
    <cdr:to>
      <cdr:x>0.3165</cdr:x>
      <cdr:y>0.61125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18573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0.3535</cdr:y>
    </cdr:from>
    <cdr:to>
      <cdr:x>0.291</cdr:x>
      <cdr:y>0.4205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0.5565</cdr:y>
    </cdr:from>
    <cdr:to>
      <cdr:x>0.1965</cdr:x>
      <cdr:y>0.62075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18954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0.4905</cdr:y>
    </cdr:from>
    <cdr:to>
      <cdr:x>0.7045</cdr:x>
      <cdr:y>0.54625</cdr:y>
    </cdr:to>
    <cdr:sp>
      <cdr:nvSpPr>
        <cdr:cNvPr id="5" name="TextBox 5"/>
        <cdr:cNvSpPr txBox="1">
          <a:spLocks noChangeArrowheads="1"/>
        </cdr:cNvSpPr>
      </cdr:nvSpPr>
      <cdr:spPr>
        <a:xfrm>
          <a:off x="3533775" y="16668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0.71575</cdr:y>
    </cdr:from>
    <cdr:to>
      <cdr:x>0.731</cdr:x>
      <cdr:y>0.7715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384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0.793</cdr:y>
    </cdr:from>
    <cdr:to>
      <cdr:x>0.67825</cdr:x>
      <cdr:y>0.84875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955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0.7045</cdr:x>
      <cdr:y>0.61125</cdr:y>
    </cdr:from>
    <cdr:to>
      <cdr:x>0.71925</cdr:x>
      <cdr:y>0.667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20764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0.775</cdr:y>
    </cdr:from>
    <cdr:to>
      <cdr:x>0.50475</cdr:x>
      <cdr:y>0.8365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6384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0.5915</cdr:y>
    </cdr:from>
    <cdr:to>
      <cdr:x>0.61075</cdr:x>
      <cdr:y>0.64725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200977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0.30725</cdr:y>
    </cdr:from>
    <cdr:to>
      <cdr:x>0.481</cdr:x>
      <cdr:y>0.37425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81250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0.1825</cdr:x>
      <cdr:y>0.56325</cdr:y>
    </cdr:from>
    <cdr:to>
      <cdr:x>0.19725</cdr:x>
      <cdr:y>0.619</cdr:y>
    </cdr:to>
    <cdr:sp>
      <cdr:nvSpPr>
        <cdr:cNvPr id="12" name="TextBox 12"/>
        <cdr:cNvSpPr txBox="1">
          <a:spLocks noChangeArrowheads="1"/>
        </cdr:cNvSpPr>
      </cdr:nvSpPr>
      <cdr:spPr>
        <a:xfrm>
          <a:off x="933450" y="191452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0.207</cdr:y>
    </cdr:from>
    <cdr:to>
      <cdr:x>0.97475</cdr:x>
      <cdr:y>0.207</cdr:y>
    </cdr:to>
    <cdr:sp>
      <cdr:nvSpPr>
        <cdr:cNvPr id="13" name="Line 13"/>
        <cdr:cNvSpPr>
          <a:spLocks/>
        </cdr:cNvSpPr>
      </cdr:nvSpPr>
      <cdr:spPr>
        <a:xfrm>
          <a:off x="1000125" y="704850"/>
          <a:ext cx="3990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0.08</cdr:y>
    </cdr:from>
    <cdr:to>
      <cdr:x>0.80875</cdr:x>
      <cdr:y>0.16375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19275" y="266700"/>
          <a:ext cx="2324100" cy="2857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  <a:r>
            <a:rPr lang="en-US" cap="none" sz="14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[OA]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0.21775</cdr:x>
      <cdr:y>0.5505</cdr:y>
    </cdr:from>
    <cdr:to>
      <cdr:x>0.6155</cdr:x>
      <cdr:y>0.7685</cdr:y>
    </cdr:to>
    <cdr:sp>
      <cdr:nvSpPr>
        <cdr:cNvPr id="15" name="TextBox 15"/>
        <cdr:cNvSpPr txBox="1">
          <a:spLocks noChangeArrowheads="1"/>
        </cdr:cNvSpPr>
      </cdr:nvSpPr>
      <cdr:spPr>
        <a:xfrm>
          <a:off x="1114425" y="1876425"/>
          <a:ext cx="2038350" cy="7429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Four journals 
of the Entomological 
Society of America [TA]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0.0145</cdr:y>
    </cdr:from>
    <cdr:to>
      <cdr:x>0.18775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0.552</cdr:y>
    </cdr:from>
    <cdr:to>
      <cdr:x>0.31075</cdr:x>
      <cdr:y>0.61725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8478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0.357</cdr:y>
    </cdr:from>
    <cdr:to>
      <cdr:x>0.285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0.5615</cdr:y>
    </cdr:from>
    <cdr:to>
      <cdr:x>0.1895</cdr:x>
      <cdr:y>0.62675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8859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0.495</cdr:y>
    </cdr:from>
    <cdr:to>
      <cdr:x>0.7025</cdr:x>
      <cdr:y>0.5545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1657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0.7145</cdr:x>
      <cdr:y>0.72225</cdr:y>
    </cdr:from>
    <cdr:to>
      <cdr:x>0.72925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0.79975</cdr:y>
    </cdr:from>
    <cdr:to>
      <cdr:x>0.676</cdr:x>
      <cdr:y>0.85925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860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0.61675</cdr:y>
    </cdr:from>
    <cdr:to>
      <cdr:x>0.7175</cdr:x>
      <cdr:y>0.67625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0450" y="2066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0.78175</cdr:y>
    </cdr:from>
    <cdr:to>
      <cdr:x>0.50075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486025" y="261937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0.597</cdr:y>
    </cdr:from>
    <cdr:to>
      <cdr:x>0.608</cdr:x>
      <cdr:y>0.6565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38475" y="20002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0.3105</cdr:y>
    </cdr:from>
    <cdr:to>
      <cdr:x>0.47675</cdr:x>
      <cdr:y>0.3785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71725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0.2015</cdr:y>
    </cdr:from>
    <cdr:to>
      <cdr:x>0.91775</cdr:x>
      <cdr:y>0.2015</cdr:y>
    </cdr:to>
    <cdr:sp>
      <cdr:nvSpPr>
        <cdr:cNvPr id="12" name="Line 13"/>
        <cdr:cNvSpPr>
          <a:spLocks/>
        </cdr:cNvSpPr>
      </cdr:nvSpPr>
      <cdr:spPr>
        <a:xfrm>
          <a:off x="666750" y="676275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0.04975</cdr:y>
    </cdr:from>
    <cdr:to>
      <cdr:x>0.42325</cdr:x>
      <cdr:y>0.11775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219200" y="161925"/>
          <a:ext cx="9525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0.21875</cdr:x>
      <cdr:y>0.2905</cdr:y>
    </cdr:from>
    <cdr:to>
      <cdr:x>0.35225</cdr:x>
      <cdr:y>0.3585</cdr:y>
    </cdr:to>
    <cdr:sp>
      <cdr:nvSpPr>
        <cdr:cNvPr id="14" name="TextBox 15"/>
        <cdr:cNvSpPr txBox="1">
          <a:spLocks noChangeArrowheads="1"/>
        </cdr:cNvSpPr>
      </cdr:nvSpPr>
      <cdr:spPr>
        <a:xfrm>
          <a:off x="1114425" y="971550"/>
          <a:ext cx="6858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revenues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0.04975</cdr:y>
    </cdr:from>
    <cdr:to>
      <cdr:x>0.86</cdr:x>
      <cdr:y>0.11775</cdr:y>
    </cdr:to>
    <cdr:sp>
      <cdr:nvSpPr>
        <cdr:cNvPr id="15" name="TextBox 16"/>
        <cdr:cNvSpPr txBox="1">
          <a:spLocks noChangeArrowheads="1"/>
        </cdr:cNvSpPr>
      </cdr:nvSpPr>
      <cdr:spPr>
        <a:xfrm>
          <a:off x="2495550" y="161925"/>
          <a:ext cx="1914525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56</xdr:row>
      <xdr:rowOff>38100</xdr:rowOff>
    </xdr:from>
    <xdr:to>
      <xdr:col>17</xdr:col>
      <xdr:colOff>514350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5076825" y="9105900"/>
        <a:ext cx="51244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457200</xdr:colOff>
      <xdr:row>98</xdr:row>
      <xdr:rowOff>123825</xdr:rowOff>
    </xdr:to>
    <xdr:graphicFrame>
      <xdr:nvGraphicFramePr>
        <xdr:cNvPr id="5" name="Chart 5"/>
        <xdr:cNvGraphicFramePr/>
      </xdr:nvGraphicFramePr>
      <xdr:xfrm>
        <a:off x="5010150" y="12630150"/>
        <a:ext cx="51339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647700</xdr:colOff>
      <xdr:row>59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848475" y="955357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0.478</cdr:y>
    </cdr:from>
    <cdr:to>
      <cdr:x>0.94525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85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0.478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0.48425</cdr:y>
    </cdr:from>
    <cdr:to>
      <cdr:x>0.9455</cdr:x>
      <cdr:y>0.48525</cdr:y>
    </cdr:to>
    <cdr:sp>
      <cdr:nvSpPr>
        <cdr:cNvPr id="1" name="Line 1"/>
        <cdr:cNvSpPr>
          <a:spLocks/>
        </cdr:cNvSpPr>
      </cdr:nvSpPr>
      <cdr:spPr>
        <a:xfrm>
          <a:off x="838200" y="15144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0.47825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E50" sqref="E50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6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I14">
        <v>2037</v>
      </c>
      <c r="J14">
        <v>659</v>
      </c>
      <c r="K14">
        <v>624</v>
      </c>
      <c r="L14">
        <v>521</v>
      </c>
      <c r="M14">
        <v>319</v>
      </c>
      <c r="N14" t="s">
        <v>125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195.3</v>
      </c>
      <c r="G15" s="2">
        <f t="shared" si="2"/>
        <v>4780.645161290322</v>
      </c>
      <c r="I15">
        <v>2036</v>
      </c>
      <c r="J15">
        <v>623</v>
      </c>
      <c r="K15" s="2">
        <v>560</v>
      </c>
      <c r="L15">
        <v>465</v>
      </c>
      <c r="M15">
        <v>302</v>
      </c>
      <c r="N15" t="s">
        <v>124</v>
      </c>
      <c r="S15" s="4"/>
      <c r="V15" s="4"/>
    </row>
    <row r="16" spans="1:22" ht="12.75">
      <c r="A16">
        <v>2006</v>
      </c>
      <c r="B16">
        <v>115</v>
      </c>
      <c r="C16">
        <v>50</v>
      </c>
      <c r="E16">
        <f t="shared" si="0"/>
        <v>5750</v>
      </c>
      <c r="I16">
        <f>SUM(J16:M16)</f>
        <v>1596</v>
      </c>
      <c r="J16">
        <v>503</v>
      </c>
      <c r="K16" s="2">
        <v>455</v>
      </c>
      <c r="L16">
        <v>395</v>
      </c>
      <c r="M16">
        <v>243</v>
      </c>
      <c r="P16" s="11"/>
      <c r="S16" s="4"/>
      <c r="V16" s="4"/>
    </row>
    <row r="17" spans="15:17" ht="12.75">
      <c r="O17" s="4"/>
      <c r="P17" s="14"/>
      <c r="Q17" s="14"/>
    </row>
    <row r="18" spans="14:17" ht="12.75">
      <c r="N18" s="14"/>
      <c r="O18" s="14"/>
      <c r="P18" s="14"/>
      <c r="Q18" s="14"/>
    </row>
    <row r="19" spans="14:17" ht="12.75">
      <c r="N19" s="14"/>
      <c r="O19" s="14"/>
      <c r="P19" s="14"/>
      <c r="Q19" s="14"/>
    </row>
    <row r="20" spans="9:17" ht="12.75">
      <c r="I20" t="s">
        <v>102</v>
      </c>
      <c r="J20" t="s">
        <v>104</v>
      </c>
      <c r="K20" s="4"/>
      <c r="N20" s="14"/>
      <c r="O20" s="14"/>
      <c r="P20" s="14"/>
      <c r="Q20" s="14"/>
    </row>
    <row r="21" spans="1:17" ht="12.75">
      <c r="A21" s="3" t="s">
        <v>45</v>
      </c>
      <c r="I21" t="s">
        <v>103</v>
      </c>
      <c r="N21" s="14"/>
      <c r="O21" s="14"/>
      <c r="P21" s="14"/>
      <c r="Q21" s="14"/>
    </row>
    <row r="22" spans="2:17" ht="12.75">
      <c r="B22" t="s">
        <v>46</v>
      </c>
      <c r="C22" s="1" t="s">
        <v>101</v>
      </c>
      <c r="D22" s="1"/>
      <c r="E22" s="1"/>
      <c r="F22" s="1" t="s">
        <v>100</v>
      </c>
      <c r="G22" t="s">
        <v>55</v>
      </c>
      <c r="I22">
        <v>0</v>
      </c>
      <c r="J22" s="4">
        <f aca="true" t="shared" si="3" ref="J22:J34">I4/$I$4</f>
        <v>1</v>
      </c>
      <c r="N22" s="14"/>
      <c r="O22" s="14"/>
      <c r="P22" s="14"/>
      <c r="Q22" s="14"/>
    </row>
    <row r="23" spans="1:16" ht="12.75">
      <c r="A23">
        <v>1994</v>
      </c>
      <c r="B23">
        <v>0</v>
      </c>
      <c r="C23" s="4">
        <f aca="true" t="shared" si="4" ref="C23:C35">B4/$B$4</f>
        <v>1</v>
      </c>
      <c r="D23" s="1"/>
      <c r="E23" s="1"/>
      <c r="F23" s="4">
        <f aca="true" t="shared" si="5" ref="F23:F34">G4/$G$4</f>
        <v>1</v>
      </c>
      <c r="G23">
        <v>0</v>
      </c>
      <c r="I23" s="14">
        <f aca="true" t="shared" si="6" ref="I23:I34">(I5-I$4)/I$4</f>
        <v>-0.04890984089569829</v>
      </c>
      <c r="J23" s="4">
        <f t="shared" si="3"/>
        <v>0.9510901591043017</v>
      </c>
      <c r="N23" s="14"/>
      <c r="O23" s="14"/>
      <c r="P23" s="14"/>
    </row>
    <row r="24" spans="1:16" ht="12.75">
      <c r="A24">
        <v>1995</v>
      </c>
      <c r="B24" s="14">
        <f aca="true" t="shared" si="7" ref="B24:B35">(B5-B$4)/B$4</f>
        <v>0.03783783783783784</v>
      </c>
      <c r="C24" s="4">
        <f t="shared" si="4"/>
        <v>1.037837837837838</v>
      </c>
      <c r="D24" s="1"/>
      <c r="E24" s="1"/>
      <c r="F24" s="4">
        <f t="shared" si="5"/>
        <v>1.0092360076612046</v>
      </c>
      <c r="G24" s="14">
        <f>(G5-G$4)/G$4</f>
        <v>0.009236007661204502</v>
      </c>
      <c r="I24" s="14">
        <f t="shared" si="6"/>
        <v>-0.10194460813199764</v>
      </c>
      <c r="J24" s="4">
        <f t="shared" si="3"/>
        <v>0.8980553918680023</v>
      </c>
      <c r="K24" s="4"/>
      <c r="N24" s="14"/>
      <c r="O24" s="14"/>
      <c r="P24" s="14"/>
    </row>
    <row r="25" spans="1:14" ht="12.75">
      <c r="A25">
        <v>1996</v>
      </c>
      <c r="B25" s="14">
        <f t="shared" si="7"/>
        <v>0.02702702702702703</v>
      </c>
      <c r="C25" s="4">
        <f t="shared" si="4"/>
        <v>1.027027027027027</v>
      </c>
      <c r="D25" s="1"/>
      <c r="E25" s="1"/>
      <c r="F25" s="4">
        <f t="shared" si="5"/>
        <v>0.9700790656813602</v>
      </c>
      <c r="G25" s="14">
        <f>(G6-G$4)/G$4</f>
        <v>-0.029920934318639854</v>
      </c>
      <c r="I25" s="14">
        <f t="shared" si="6"/>
        <v>-0.1328815556865056</v>
      </c>
      <c r="J25" s="4">
        <f t="shared" si="3"/>
        <v>0.8671184443134944</v>
      </c>
      <c r="K25" s="4"/>
      <c r="N25" s="4"/>
    </row>
    <row r="26" spans="1:15" ht="12.75">
      <c r="A26">
        <v>1997</v>
      </c>
      <c r="B26" s="14">
        <f t="shared" si="7"/>
        <v>-0.07027027027027027</v>
      </c>
      <c r="C26" s="4">
        <f t="shared" si="4"/>
        <v>0.9297297297297298</v>
      </c>
      <c r="D26" s="1"/>
      <c r="E26" s="1"/>
      <c r="F26" s="4">
        <f t="shared" si="5"/>
        <v>0.8584794139934326</v>
      </c>
      <c r="G26" s="14">
        <f>(G7-G$4)/G$4</f>
        <v>-0.1415205860065674</v>
      </c>
      <c r="I26" s="14">
        <f t="shared" si="6"/>
        <v>-0.15114908662345317</v>
      </c>
      <c r="J26" s="4">
        <f t="shared" si="3"/>
        <v>0.8488509133765468</v>
      </c>
      <c r="K26" s="4"/>
      <c r="O26" s="4"/>
    </row>
    <row r="27" spans="1:11" ht="12.75">
      <c r="A27">
        <v>1998</v>
      </c>
      <c r="B27" s="14">
        <f t="shared" si="7"/>
        <v>-0.043243243243243246</v>
      </c>
      <c r="C27" s="4">
        <f t="shared" si="4"/>
        <v>0.9567567567567568</v>
      </c>
      <c r="D27" s="1"/>
      <c r="E27" s="1"/>
      <c r="F27" s="4">
        <f t="shared" si="5"/>
        <v>0.8698855911125849</v>
      </c>
      <c r="G27" s="14">
        <f>(G8-G$4)/G$4</f>
        <v>-0.13011440888741507</v>
      </c>
      <c r="I27" s="14">
        <f t="shared" si="6"/>
        <v>-0.2280494991160872</v>
      </c>
      <c r="J27" s="4">
        <f t="shared" si="3"/>
        <v>0.7719505008839128</v>
      </c>
      <c r="K27" s="4"/>
    </row>
    <row r="28" spans="1:11" ht="12.75">
      <c r="A28">
        <v>1999</v>
      </c>
      <c r="B28" s="14">
        <f t="shared" si="7"/>
        <v>-0.11891891891891893</v>
      </c>
      <c r="C28" s="4">
        <f t="shared" si="4"/>
        <v>0.8810810810810811</v>
      </c>
      <c r="D28" s="1"/>
      <c r="E28" s="1"/>
      <c r="F28" s="4">
        <f t="shared" si="5"/>
        <v>0.9797135070244314</v>
      </c>
      <c r="G28" s="14">
        <f>(G9-G$4)/G$4</f>
        <v>-0.020286492975568567</v>
      </c>
      <c r="I28" s="14">
        <f t="shared" si="6"/>
        <v>-0.27578078962875663</v>
      </c>
      <c r="J28" s="4">
        <f t="shared" si="3"/>
        <v>0.7242192103712434</v>
      </c>
      <c r="K28" s="4"/>
    </row>
    <row r="29" spans="1:10" ht="12.75">
      <c r="A29">
        <v>2000</v>
      </c>
      <c r="B29" s="14">
        <f t="shared" si="7"/>
        <v>-0.04864864864864865</v>
      </c>
      <c r="C29" s="4">
        <f t="shared" si="4"/>
        <v>0.9513513513513514</v>
      </c>
      <c r="F29" s="4">
        <f t="shared" si="5"/>
        <v>1.0234485356436578</v>
      </c>
      <c r="G29">
        <f aca="true" t="shared" si="8" ref="G29:G34">(G10-$G$4)/$G$4</f>
        <v>0.02344853564365769</v>
      </c>
      <c r="I29" s="14">
        <f t="shared" si="6"/>
        <v>-0.3235120801414261</v>
      </c>
      <c r="J29" s="4">
        <f t="shared" si="3"/>
        <v>0.6764879198585739</v>
      </c>
    </row>
    <row r="30" spans="1:10" ht="12.75">
      <c r="A30">
        <v>2001</v>
      </c>
      <c r="B30" s="14">
        <f t="shared" si="7"/>
        <v>-0.10810810810810811</v>
      </c>
      <c r="C30" s="4">
        <f t="shared" si="4"/>
        <v>0.8918918918918919</v>
      </c>
      <c r="F30" s="4">
        <f t="shared" si="5"/>
        <v>0.9329360416316939</v>
      </c>
      <c r="G30">
        <f t="shared" si="8"/>
        <v>-0.0670639583683062</v>
      </c>
      <c r="I30" s="14">
        <f t="shared" si="6"/>
        <v>-0.3238067177371833</v>
      </c>
      <c r="J30" s="4">
        <f t="shared" si="3"/>
        <v>0.6761932822628167</v>
      </c>
    </row>
    <row r="31" spans="1:10" ht="12.75">
      <c r="A31">
        <v>2002</v>
      </c>
      <c r="B31" s="14">
        <f t="shared" si="7"/>
        <v>-0.0972972972972973</v>
      </c>
      <c r="C31" s="4">
        <f t="shared" si="4"/>
        <v>0.9027027027027027</v>
      </c>
      <c r="D31" s="1"/>
      <c r="E31" s="1"/>
      <c r="F31" s="4">
        <f t="shared" si="5"/>
        <v>0.9295479470576747</v>
      </c>
      <c r="G31">
        <f t="shared" si="8"/>
        <v>-0.0704520529423253</v>
      </c>
      <c r="I31" s="14">
        <f t="shared" si="6"/>
        <v>-0.434001178550383</v>
      </c>
      <c r="J31" s="4">
        <f t="shared" si="3"/>
        <v>0.565998821449617</v>
      </c>
    </row>
    <row r="32" spans="1:10" ht="12.75">
      <c r="A32">
        <v>2003</v>
      </c>
      <c r="B32" s="14">
        <f t="shared" si="7"/>
        <v>-0.3945945945945946</v>
      </c>
      <c r="C32" s="4">
        <f t="shared" si="4"/>
        <v>0.6054054054054054</v>
      </c>
      <c r="F32" s="4">
        <f t="shared" si="5"/>
        <v>0.6095182138660399</v>
      </c>
      <c r="G32">
        <f t="shared" si="8"/>
        <v>-0.3904817861339601</v>
      </c>
      <c r="I32" s="14">
        <f t="shared" si="6"/>
        <v>-0.3998232174425457</v>
      </c>
      <c r="J32" s="4">
        <f t="shared" si="3"/>
        <v>0.6001767825574543</v>
      </c>
    </row>
    <row r="33" spans="1:10" ht="12.75">
      <c r="A33">
        <v>2004</v>
      </c>
      <c r="B33" s="14">
        <f t="shared" si="7"/>
        <v>-0.2648648648648649</v>
      </c>
      <c r="C33" s="4">
        <f t="shared" si="4"/>
        <v>0.7351351351351352</v>
      </c>
      <c r="F33" s="4">
        <f t="shared" si="5"/>
        <v>0.7209305652926615</v>
      </c>
      <c r="G33">
        <f t="shared" si="8"/>
        <v>-0.2790694347073385</v>
      </c>
      <c r="I33" s="14">
        <f t="shared" si="6"/>
        <v>-0.4001178550383029</v>
      </c>
      <c r="J33" s="4">
        <f t="shared" si="3"/>
        <v>0.5998821449616971</v>
      </c>
    </row>
    <row r="34" spans="1:10" ht="12.75">
      <c r="A34">
        <v>2005</v>
      </c>
      <c r="B34" s="14">
        <f t="shared" si="7"/>
        <v>-0.31891891891891894</v>
      </c>
      <c r="C34" s="4">
        <f t="shared" si="4"/>
        <v>0.6810810810810811</v>
      </c>
      <c r="F34" s="4">
        <f t="shared" si="5"/>
        <v>0.6460331299040976</v>
      </c>
      <c r="G34">
        <f t="shared" si="8"/>
        <v>-0.35396687009590244</v>
      </c>
      <c r="I34" s="14">
        <f t="shared" si="6"/>
        <v>-0.5297583971714791</v>
      </c>
      <c r="J34" s="4">
        <f t="shared" si="3"/>
        <v>0.4702416028285209</v>
      </c>
    </row>
    <row r="35" spans="1:17" ht="12.75">
      <c r="A35">
        <v>2006</v>
      </c>
      <c r="B35" s="14">
        <f t="shared" si="7"/>
        <v>-0.3783783783783784</v>
      </c>
      <c r="C35" s="4">
        <f t="shared" si="4"/>
        <v>0.6216216216216216</v>
      </c>
      <c r="O35" s="1"/>
      <c r="Q35" s="1"/>
    </row>
    <row r="36" spans="3:17" ht="12.75">
      <c r="C36" s="14"/>
      <c r="O36" s="1"/>
      <c r="Q36" s="1"/>
    </row>
    <row r="37" spans="3:17" ht="12.75">
      <c r="C37" s="14"/>
      <c r="O37" s="1"/>
      <c r="Q37" s="1"/>
    </row>
    <row r="38" spans="1:3" ht="12.75">
      <c r="A38" s="3" t="s">
        <v>44</v>
      </c>
      <c r="C38" s="14"/>
    </row>
    <row r="39" spans="1:3" ht="12.75">
      <c r="A39">
        <v>1994</v>
      </c>
      <c r="B39">
        <v>0</v>
      </c>
      <c r="C39" s="14"/>
    </row>
    <row r="40" spans="1:3" ht="12.75">
      <c r="A40">
        <v>1995</v>
      </c>
      <c r="B40" s="1">
        <f aca="true" t="shared" si="9" ref="B40:B51">(B5-B4)*100/B4</f>
        <v>3.7837837837837838</v>
      </c>
      <c r="C40" s="14"/>
    </row>
    <row r="41" spans="1:3" ht="12.75">
      <c r="A41">
        <v>1996</v>
      </c>
      <c r="B41" s="1">
        <f t="shared" si="9"/>
        <v>-1.0416666666666667</v>
      </c>
      <c r="C41" s="14"/>
    </row>
    <row r="42" spans="1:3" ht="12.75">
      <c r="A42">
        <v>1997</v>
      </c>
      <c r="B42" s="1">
        <f t="shared" si="9"/>
        <v>-9.473684210526315</v>
      </c>
      <c r="C42" s="14"/>
    </row>
    <row r="43" spans="1:2" ht="12.75">
      <c r="A43">
        <v>1998</v>
      </c>
      <c r="B43" s="1">
        <f t="shared" si="9"/>
        <v>2.9069767441860463</v>
      </c>
    </row>
    <row r="44" spans="1:2" ht="12.75">
      <c r="A44">
        <v>1999</v>
      </c>
      <c r="B44" s="1">
        <f t="shared" si="9"/>
        <v>-7.909604519774011</v>
      </c>
    </row>
    <row r="45" spans="1:2" ht="12.75">
      <c r="A45">
        <v>2000</v>
      </c>
      <c r="B45" s="1">
        <f t="shared" si="9"/>
        <v>7.975460122699387</v>
      </c>
    </row>
    <row r="46" spans="1:2" ht="12.75">
      <c r="A46">
        <v>2001</v>
      </c>
      <c r="B46" s="1">
        <f t="shared" si="9"/>
        <v>-6.25</v>
      </c>
    </row>
    <row r="47" spans="1:2" ht="12.75">
      <c r="A47">
        <v>2002</v>
      </c>
      <c r="B47" s="1">
        <f t="shared" si="9"/>
        <v>1.2121212121212122</v>
      </c>
    </row>
    <row r="48" spans="1:2" ht="12.75">
      <c r="A48">
        <v>2003</v>
      </c>
      <c r="B48" s="1">
        <f t="shared" si="9"/>
        <v>-32.93413173652694</v>
      </c>
    </row>
    <row r="49" spans="1:2" ht="12.75">
      <c r="A49">
        <v>2004</v>
      </c>
      <c r="B49" s="1">
        <f t="shared" si="9"/>
        <v>21.428571428571427</v>
      </c>
    </row>
    <row r="50" spans="1:2" ht="12.75">
      <c r="A50">
        <v>2005</v>
      </c>
      <c r="B50" s="1">
        <f t="shared" si="9"/>
        <v>-7.352941176470588</v>
      </c>
    </row>
    <row r="51" spans="1:2" ht="12.75">
      <c r="A51">
        <v>2006</v>
      </c>
      <c r="B51" s="1">
        <f t="shared" si="9"/>
        <v>-8.73015873015873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R1">
      <selection activeCell="AL16" sqref="AL16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73</v>
      </c>
    </row>
    <row r="2" spans="1:23" ht="12.75">
      <c r="A2" s="3" t="s">
        <v>8</v>
      </c>
      <c r="N2" s="4"/>
      <c r="O2" t="s">
        <v>74</v>
      </c>
      <c r="P2" t="s">
        <v>74</v>
      </c>
      <c r="W2" s="2" t="s">
        <v>74</v>
      </c>
    </row>
    <row r="3" spans="11:24" ht="12.75">
      <c r="K3" t="s">
        <v>72</v>
      </c>
      <c r="M3" t="s">
        <v>72</v>
      </c>
      <c r="N3" s="4" t="s">
        <v>33</v>
      </c>
      <c r="O3" t="s">
        <v>8</v>
      </c>
      <c r="P3" t="s">
        <v>8</v>
      </c>
      <c r="U3" s="2" t="s">
        <v>72</v>
      </c>
      <c r="W3" s="2" t="s">
        <v>8</v>
      </c>
      <c r="X3" s="2" t="s">
        <v>72</v>
      </c>
    </row>
    <row r="4" spans="1:24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71</v>
      </c>
      <c r="L4" t="s">
        <v>3</v>
      </c>
      <c r="M4" t="s">
        <v>32</v>
      </c>
      <c r="N4" s="4" t="s">
        <v>58</v>
      </c>
      <c r="O4" t="s">
        <v>71</v>
      </c>
      <c r="P4" t="s">
        <v>32</v>
      </c>
      <c r="U4" s="2" t="s">
        <v>32</v>
      </c>
      <c r="W4" s="2" t="s">
        <v>32</v>
      </c>
      <c r="X4" s="2" t="s">
        <v>32</v>
      </c>
    </row>
    <row r="5" spans="1:24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  <c r="U5" s="2">
        <v>8843.049932523616</v>
      </c>
      <c r="W5" s="2"/>
      <c r="X5" s="2">
        <v>8843.049932523616</v>
      </c>
    </row>
    <row r="6" spans="1:24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  <c r="U6" s="2">
        <v>8924.72440944882</v>
      </c>
      <c r="W6" s="2"/>
      <c r="X6" s="2">
        <v>8924.72440944882</v>
      </c>
    </row>
    <row r="7" spans="1:24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  <c r="U7" s="2">
        <v>8578.457616316125</v>
      </c>
      <c r="W7" s="2"/>
      <c r="X7" s="2">
        <v>8578.457616316125</v>
      </c>
    </row>
    <row r="8" spans="1:24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  <c r="U8" s="2">
        <v>7591.57632398754</v>
      </c>
      <c r="W8" s="2"/>
      <c r="X8" s="2">
        <v>7591.57632398754</v>
      </c>
    </row>
    <row r="9" spans="1:24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  <c r="U9" s="2">
        <v>7692.441717791411</v>
      </c>
      <c r="W9" s="2"/>
      <c r="X9" s="2">
        <v>7692.441717791411</v>
      </c>
    </row>
    <row r="10" spans="1:24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  <c r="U10" s="2">
        <v>8663.655462184874</v>
      </c>
      <c r="W10" s="2"/>
      <c r="X10" s="2">
        <v>8663.655462184874</v>
      </c>
    </row>
    <row r="11" spans="5:24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  <c r="U11" s="2">
        <v>9050.406504065042</v>
      </c>
      <c r="W11" s="2"/>
      <c r="X11" s="2">
        <v>9050.406504065042</v>
      </c>
    </row>
    <row r="12" spans="1:24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  <c r="U12" s="2">
        <v>0</v>
      </c>
      <c r="W12" s="2">
        <v>8434.35</v>
      </c>
      <c r="X12" s="2">
        <v>8250</v>
      </c>
    </row>
    <row r="13" spans="1:24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  <c r="U13" s="2">
        <v>0</v>
      </c>
      <c r="W13" s="2">
        <v>0</v>
      </c>
      <c r="X13" s="2">
        <v>0</v>
      </c>
    </row>
    <row r="14" spans="1:24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  <c r="U14" s="2">
        <v>0</v>
      </c>
      <c r="W14" s="2">
        <v>0</v>
      </c>
      <c r="X14" s="2">
        <v>0</v>
      </c>
    </row>
    <row r="15" spans="1:24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  <c r="U15" s="2">
        <v>0</v>
      </c>
      <c r="W15" s="2">
        <v>0</v>
      </c>
      <c r="X15" s="2">
        <v>0</v>
      </c>
    </row>
    <row r="16" spans="1:24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195.3</v>
      </c>
      <c r="M16" s="2">
        <f>$L$12/L16*K16</f>
        <v>5712.903225806451</v>
      </c>
      <c r="O16" s="2">
        <v>2927.3</v>
      </c>
      <c r="P16" s="2">
        <f>$L$12/L16*O16</f>
        <v>2654.5050179211466</v>
      </c>
      <c r="U16" s="2">
        <v>0</v>
      </c>
      <c r="W16" s="2">
        <v>0</v>
      </c>
      <c r="X16" s="2">
        <v>0</v>
      </c>
    </row>
    <row r="17" spans="1:24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  <c r="J17">
        <v>2006</v>
      </c>
      <c r="K17">
        <v>5750</v>
      </c>
      <c r="L17">
        <v>201.6</v>
      </c>
      <c r="M17" s="2">
        <f>$L$12/L17*K17</f>
        <v>5051.215277777777</v>
      </c>
      <c r="O17" s="4">
        <v>4001.65</v>
      </c>
      <c r="P17" s="2">
        <f>$L$12/L17*O17</f>
        <v>3515.3383680555557</v>
      </c>
      <c r="U17" s="2">
        <v>0</v>
      </c>
      <c r="W17" s="2">
        <v>0</v>
      </c>
      <c r="X17" s="2">
        <v>0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H51" sqref="H51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80</v>
      </c>
    </row>
    <row r="3" spans="1:17" ht="12.75">
      <c r="A3" s="3" t="s">
        <v>1</v>
      </c>
      <c r="G3" s="3" t="s">
        <v>30</v>
      </c>
      <c r="Q3" s="3" t="s">
        <v>75</v>
      </c>
    </row>
    <row r="4" spans="2:14" ht="12.75">
      <c r="B4" s="3"/>
      <c r="G4" s="3"/>
      <c r="K4" t="s">
        <v>4</v>
      </c>
      <c r="M4" t="s">
        <v>4</v>
      </c>
      <c r="N4" t="s">
        <v>105</v>
      </c>
    </row>
    <row r="5" spans="1:19" ht="12.75">
      <c r="A5" t="s">
        <v>2</v>
      </c>
      <c r="B5" t="s">
        <v>79</v>
      </c>
      <c r="C5" t="s">
        <v>78</v>
      </c>
      <c r="D5" t="s">
        <v>77</v>
      </c>
      <c r="E5" t="s">
        <v>76</v>
      </c>
      <c r="F5" t="s">
        <v>4</v>
      </c>
      <c r="G5" t="s">
        <v>79</v>
      </c>
      <c r="H5" t="s">
        <v>78</v>
      </c>
      <c r="I5" t="s">
        <v>77</v>
      </c>
      <c r="J5" t="s">
        <v>76</v>
      </c>
      <c r="K5" t="s">
        <v>71</v>
      </c>
      <c r="L5" t="s">
        <v>3</v>
      </c>
      <c r="M5" t="s">
        <v>5</v>
      </c>
      <c r="N5" t="s">
        <v>106</v>
      </c>
      <c r="Q5" t="s">
        <v>81</v>
      </c>
      <c r="R5" t="s">
        <v>79</v>
      </c>
      <c r="S5" t="s">
        <v>0</v>
      </c>
    </row>
    <row r="6" spans="1:18" ht="12.75">
      <c r="A6" t="s">
        <v>7</v>
      </c>
      <c r="N6" t="s">
        <v>107</v>
      </c>
      <c r="O6" t="s">
        <v>108</v>
      </c>
      <c r="P6" t="s">
        <v>109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9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9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8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9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9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  <c r="Q17">
        <v>1407</v>
      </c>
      <c r="R17">
        <v>4304</v>
      </c>
      <c r="S17">
        <f t="shared" si="4"/>
        <v>5711</v>
      </c>
    </row>
    <row r="18" spans="1:19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195.3</v>
      </c>
      <c r="M18" s="2">
        <f t="shared" si="2"/>
        <v>13287.045570916538</v>
      </c>
      <c r="N18">
        <f t="shared" si="3"/>
        <v>1870</v>
      </c>
      <c r="O18" s="2">
        <f t="shared" si="7"/>
        <v>1419.0168970814132</v>
      </c>
      <c r="P18" s="4">
        <f t="shared" si="8"/>
        <v>0.6255419184503159</v>
      </c>
      <c r="Q18">
        <v>1488</v>
      </c>
      <c r="R18">
        <v>4464</v>
      </c>
      <c r="S18">
        <f t="shared" si="4"/>
        <v>5952</v>
      </c>
    </row>
    <row r="19" spans="1:14" ht="12.75">
      <c r="A19">
        <v>2006</v>
      </c>
      <c r="B19">
        <v>258</v>
      </c>
      <c r="C19">
        <v>9</v>
      </c>
      <c r="D19">
        <v>4</v>
      </c>
      <c r="E19">
        <v>48</v>
      </c>
      <c r="F19">
        <f t="shared" si="0"/>
        <v>319</v>
      </c>
      <c r="G19">
        <f t="shared" si="5"/>
        <v>10320</v>
      </c>
      <c r="H19">
        <f>C19*100</f>
        <v>900</v>
      </c>
      <c r="I19">
        <f>D19*250</f>
        <v>1000</v>
      </c>
      <c r="J19">
        <f>E19*20</f>
        <v>960</v>
      </c>
      <c r="K19">
        <f>SUM(G19:J19)</f>
        <v>13180</v>
      </c>
      <c r="N19" s="2">
        <f t="shared" si="3"/>
        <v>1595</v>
      </c>
    </row>
    <row r="20" spans="13:14" ht="12.75">
      <c r="M20" s="4"/>
      <c r="N20" s="2"/>
    </row>
    <row r="21" spans="1:19" ht="12.75">
      <c r="A21" t="s">
        <v>6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1998</v>
      </c>
      <c r="B22" s="4">
        <v>1</v>
      </c>
      <c r="C22" s="4">
        <v>1</v>
      </c>
      <c r="D22" s="4"/>
      <c r="E22" s="4">
        <v>1</v>
      </c>
      <c r="F22" s="4">
        <v>1</v>
      </c>
      <c r="M22" s="4">
        <f t="shared" si="9"/>
        <v>1.2011441924537067</v>
      </c>
      <c r="Q22" s="4">
        <f aca="true" t="shared" si="10" ref="Q22:S26">Q12/Q$11</f>
        <v>0.9856495468277946</v>
      </c>
      <c r="R22" s="4">
        <f t="shared" si="10"/>
        <v>0.9633569739952719</v>
      </c>
      <c r="S22" s="4">
        <f t="shared" si="10"/>
        <v>0.96796875</v>
      </c>
    </row>
    <row r="23" spans="1:19" ht="12.75">
      <c r="A23">
        <v>1999</v>
      </c>
      <c r="B23" s="4">
        <f aca="true" t="shared" si="11" ref="B23:C30">B12/B$11</f>
        <v>0.927461139896373</v>
      </c>
      <c r="C23" s="4">
        <f t="shared" si="11"/>
        <v>0.8913043478260869</v>
      </c>
      <c r="D23" s="4"/>
      <c r="E23" s="4">
        <f aca="true" t="shared" si="12" ref="E23:F30">E12/E$11</f>
        <v>0.8656716417910447</v>
      </c>
      <c r="F23" s="4">
        <f t="shared" si="12"/>
        <v>0.9158316633266533</v>
      </c>
      <c r="M23" s="4">
        <f t="shared" si="9"/>
        <v>1.06217359051611</v>
      </c>
      <c r="Q23" s="4">
        <f t="shared" si="10"/>
        <v>0.8534743202416919</v>
      </c>
      <c r="R23" s="4">
        <f t="shared" si="10"/>
        <v>0.8938140267927502</v>
      </c>
      <c r="S23" s="4">
        <f t="shared" si="10"/>
        <v>0.88546875</v>
      </c>
    </row>
    <row r="24" spans="1:19" ht="12.75">
      <c r="A24">
        <v>2000</v>
      </c>
      <c r="B24" s="4">
        <f t="shared" si="11"/>
        <v>0.8678756476683938</v>
      </c>
      <c r="C24" s="4">
        <f t="shared" si="11"/>
        <v>0.8043478260869565</v>
      </c>
      <c r="D24" s="4"/>
      <c r="E24" s="4">
        <f t="shared" si="12"/>
        <v>0.582089552238806</v>
      </c>
      <c r="F24" s="4">
        <f t="shared" si="12"/>
        <v>0.8236472945891784</v>
      </c>
      <c r="M24" s="4">
        <f t="shared" si="9"/>
        <v>1.0533352333375867</v>
      </c>
      <c r="Q24" s="4">
        <f t="shared" si="10"/>
        <v>0.9871601208459214</v>
      </c>
      <c r="R24" s="4">
        <f t="shared" si="10"/>
        <v>0.8632781717888101</v>
      </c>
      <c r="S24" s="4">
        <f t="shared" si="10"/>
        <v>0.88890625</v>
      </c>
    </row>
    <row r="25" spans="1:19" ht="12.75">
      <c r="A25">
        <v>2001</v>
      </c>
      <c r="B25" s="4">
        <f t="shared" si="11"/>
        <v>0.8989637305699482</v>
      </c>
      <c r="C25" s="4">
        <f t="shared" si="11"/>
        <v>0.6739130434782609</v>
      </c>
      <c r="D25" s="4"/>
      <c r="E25" s="4">
        <f t="shared" si="12"/>
        <v>0.7611940298507462</v>
      </c>
      <c r="F25" s="4">
        <f t="shared" si="12"/>
        <v>0.8597194388777555</v>
      </c>
      <c r="M25" s="4">
        <f t="shared" si="9"/>
        <v>0.9069784672134046</v>
      </c>
      <c r="Q25" s="4">
        <f t="shared" si="10"/>
        <v>0.9901812688821753</v>
      </c>
      <c r="R25" s="4">
        <f t="shared" si="10"/>
        <v>0.8764775413711584</v>
      </c>
      <c r="S25" s="4">
        <f t="shared" si="10"/>
        <v>0.9</v>
      </c>
    </row>
    <row r="26" spans="1:19" ht="12.75">
      <c r="A26">
        <v>2002</v>
      </c>
      <c r="B26" s="4">
        <f t="shared" si="11"/>
        <v>0.7512953367875648</v>
      </c>
      <c r="C26" s="4">
        <f t="shared" si="11"/>
        <v>0.7608695652173914</v>
      </c>
      <c r="D26" s="4"/>
      <c r="E26" s="4">
        <f t="shared" si="12"/>
        <v>0.6865671641791045</v>
      </c>
      <c r="F26" s="4">
        <f t="shared" si="12"/>
        <v>0.7434869739478958</v>
      </c>
      <c r="M26" s="4">
        <f t="shared" si="9"/>
        <v>0.7671942107430723</v>
      </c>
      <c r="Q26" s="4">
        <f t="shared" si="10"/>
        <v>0.9622356495468278</v>
      </c>
      <c r="R26" s="4">
        <f t="shared" si="10"/>
        <v>0.8378644602048857</v>
      </c>
      <c r="S26" s="4">
        <f t="shared" si="10"/>
        <v>0.86359375</v>
      </c>
    </row>
    <row r="27" spans="1:19" ht="12.75">
      <c r="A27">
        <v>2003</v>
      </c>
      <c r="B27" s="4">
        <f t="shared" si="11"/>
        <v>0.6632124352331606</v>
      </c>
      <c r="C27" s="4">
        <f t="shared" si="11"/>
        <v>0.6086956521739131</v>
      </c>
      <c r="D27" s="4"/>
      <c r="E27" s="4">
        <f t="shared" si="12"/>
        <v>0.5522388059701493</v>
      </c>
      <c r="F27" s="4">
        <f t="shared" si="12"/>
        <v>0.6432865731462926</v>
      </c>
      <c r="M27" s="4">
        <f t="shared" si="9"/>
        <v>0.8850756928331605</v>
      </c>
      <c r="Q27" s="4">
        <f aca="true" t="shared" si="13" ref="Q27:S28">Q17/Q$11</f>
        <v>1.0626888217522659</v>
      </c>
      <c r="R27" s="4">
        <f t="shared" si="13"/>
        <v>0.8479117415287628</v>
      </c>
      <c r="S27" s="4">
        <f t="shared" si="13"/>
        <v>0.89234375</v>
      </c>
    </row>
    <row r="28" spans="1:19" ht="12.75">
      <c r="A28">
        <v>2004</v>
      </c>
      <c r="B28" s="4">
        <f t="shared" si="11"/>
        <v>0.7409326424870466</v>
      </c>
      <c r="C28" s="4">
        <f t="shared" si="11"/>
        <v>0.4782608695652174</v>
      </c>
      <c r="D28" s="4"/>
      <c r="E28" s="4">
        <f t="shared" si="12"/>
        <v>0.7611940298507462</v>
      </c>
      <c r="F28" s="4">
        <f t="shared" si="12"/>
        <v>0.7234468937875751</v>
      </c>
      <c r="G28" s="4"/>
      <c r="H28" s="4"/>
      <c r="I28" s="4"/>
      <c r="J28" s="4"/>
      <c r="M28" s="4">
        <f t="shared" si="9"/>
        <v>0.8989881983028781</v>
      </c>
      <c r="Q28" s="4">
        <f t="shared" si="13"/>
        <v>1.1238670694864048</v>
      </c>
      <c r="R28" s="4">
        <f t="shared" si="13"/>
        <v>0.8794326241134752</v>
      </c>
      <c r="S28" s="4">
        <f t="shared" si="13"/>
        <v>0.93</v>
      </c>
    </row>
    <row r="29" spans="1:10" ht="12.75">
      <c r="A29">
        <v>2005</v>
      </c>
      <c r="B29" s="4">
        <f t="shared" si="11"/>
        <v>0.7461139896373057</v>
      </c>
      <c r="C29" s="4">
        <f t="shared" si="11"/>
        <v>0.4782608695652174</v>
      </c>
      <c r="D29" s="4"/>
      <c r="E29" s="4">
        <f t="shared" si="12"/>
        <v>0.8955223880597015</v>
      </c>
      <c r="F29" s="4">
        <f t="shared" si="12"/>
        <v>0.749498997995992</v>
      </c>
      <c r="G29" s="4"/>
      <c r="H29" s="4"/>
      <c r="I29" s="4"/>
      <c r="J29" s="4"/>
    </row>
    <row r="30" spans="1:10" ht="12.75">
      <c r="A30">
        <v>2006</v>
      </c>
      <c r="B30" s="4">
        <f t="shared" si="11"/>
        <v>0.6683937823834197</v>
      </c>
      <c r="C30" s="4">
        <f t="shared" si="11"/>
        <v>0.1956521739130435</v>
      </c>
      <c r="D30" s="4"/>
      <c r="E30" s="4">
        <f t="shared" si="12"/>
        <v>0.7164179104477612</v>
      </c>
      <c r="F30" s="4">
        <f t="shared" si="12"/>
        <v>0.6392785571142284</v>
      </c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O12" sqref="O12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111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111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111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111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111</v>
      </c>
    </row>
    <row r="17" spans="1:5" ht="12.75">
      <c r="A17">
        <v>2006</v>
      </c>
      <c r="C17">
        <v>551</v>
      </c>
      <c r="E17">
        <v>551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110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4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32">
      <selection activeCell="N64" sqref="N63:N64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114</v>
      </c>
    </row>
    <row r="2" ht="12.75">
      <c r="B2" t="s">
        <v>86</v>
      </c>
    </row>
    <row r="3" spans="1:15" ht="12.75">
      <c r="A3" s="3" t="s">
        <v>82</v>
      </c>
      <c r="B3" s="12">
        <v>2003</v>
      </c>
      <c r="C3" s="12">
        <v>2004</v>
      </c>
      <c r="D3" s="12">
        <v>2005</v>
      </c>
      <c r="E3" s="12" t="s">
        <v>88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123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122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83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84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85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87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123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122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83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84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95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87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89</v>
      </c>
      <c r="B18" s="12">
        <v>2003</v>
      </c>
      <c r="C18" s="12">
        <v>2004</v>
      </c>
      <c r="D18" s="12">
        <v>2005</v>
      </c>
      <c r="E18" s="12" t="s">
        <v>88</v>
      </c>
      <c r="F18" s="2"/>
      <c r="I18"/>
      <c r="L18" s="18"/>
      <c r="V18" s="4"/>
    </row>
    <row r="19" spans="1:22" ht="12.75">
      <c r="A19" t="s">
        <v>90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91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92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93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94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87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90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91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92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93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94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87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96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97</v>
      </c>
      <c r="E34" s="1">
        <f>E27</f>
        <v>8.202895523557133</v>
      </c>
      <c r="F34" s="17">
        <f>E34</f>
        <v>8.202895523557133</v>
      </c>
    </row>
    <row r="35" spans="1:6" ht="12.75">
      <c r="A35" t="s">
        <v>98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99</v>
      </c>
      <c r="E36" s="1">
        <f>E30</f>
        <v>11.055991436143131</v>
      </c>
      <c r="F36" s="17">
        <f>E36</f>
        <v>11.055991436143131</v>
      </c>
    </row>
    <row r="38" ht="12.75">
      <c r="A38" s="3" t="s">
        <v>113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126</v>
      </c>
      <c r="B40" s="2">
        <f>12800-1605</f>
        <v>11195</v>
      </c>
      <c r="C40">
        <f>15160-1805</f>
        <v>13355</v>
      </c>
      <c r="D40">
        <f>15920-1870</f>
        <v>14050</v>
      </c>
    </row>
    <row r="41" spans="1:5" ht="12.75">
      <c r="A41" s="5" t="s">
        <v>112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117</v>
      </c>
      <c r="B60" t="s">
        <v>116</v>
      </c>
      <c r="C60" t="s">
        <v>120</v>
      </c>
      <c r="D60" t="s">
        <v>120</v>
      </c>
    </row>
    <row r="61" spans="2:4" ht="12.75">
      <c r="B61" t="s">
        <v>118</v>
      </c>
      <c r="C61" t="s">
        <v>22</v>
      </c>
      <c r="D61" t="s">
        <v>22</v>
      </c>
    </row>
    <row r="62" spans="2:4" ht="12.75">
      <c r="B62" t="s">
        <v>119</v>
      </c>
      <c r="D62" t="s">
        <v>121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2007-04-09T03:08:30Z</dcterms:modified>
  <cp:category/>
  <cp:version/>
  <cp:contentType/>
  <cp:contentStatus/>
</cp:coreProperties>
</file>