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CSFL97" sheetId="1" r:id="rId1"/>
    <sheet name="GFFL97" sheetId="2" r:id="rId2"/>
    <sheet name="BEFL97" sheetId="3" r:id="rId3"/>
    <sheet name="LTFL97" sheetId="4" r:id="rId4"/>
  </sheets>
  <definedNames>
    <definedName name="_Fill" localSheetId="2" hidden="1">'BEFL97'!$A$4:$A$101</definedName>
    <definedName name="_Fill" localSheetId="0" hidden="1">'CSFL97'!$A$4:$A$101</definedName>
    <definedName name="_Fill" localSheetId="1" hidden="1">'GFFL97'!$A$4:$A$101</definedName>
    <definedName name="_Fill" localSheetId="3" hidden="1">'LTFL97'!$A$4:$A$101</definedName>
    <definedName name="_Regression_Int" localSheetId="2" hidden="1">1</definedName>
    <definedName name="_Regression_Int" localSheetId="0" hidden="1">1</definedName>
    <definedName name="_Regression_Int" localSheetId="1" hidden="1">1</definedName>
    <definedName name="_Regression_Int" localSheetId="3" hidden="1">1</definedName>
    <definedName name="summary" localSheetId="2">'BEFL97'!$T$1:$AF$22</definedName>
    <definedName name="summary" localSheetId="1">'GFFL97'!$T$1:$AF$22</definedName>
    <definedName name="summary" localSheetId="3">'LTFL97'!$T$1:$AF$22</definedName>
    <definedName name="summary">'CSFL97'!$T$1:$AF$22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<sst xmlns="http://schemas.openxmlformats.org/spreadsheetml/2006/main" count="332" uniqueCount="65">
  <si>
    <t>Cloudless Sulphur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</si>
  <si>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</si>
  <si>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</si>
  <si>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</si>
  <si>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</si>
  <si>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</si>
  <si>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</si>
  <si>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</si>
  <si>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</si>
  <si>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</si>
  <si>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</si>
  <si>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</si>
  <si>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</si>
  <si>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</si>
  <si>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</si>
  <si>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</si>
  <si>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</si>
  <si>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</si>
  <si>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</si>
  <si>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</si>
  <si>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</si>
  <si>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</si>
  <si>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</si>
  <si>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</si>
  <si>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</si>
  <si>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</si>
  <si>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</si>
  <si>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</si>
  <si>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</si>
  <si>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</si>
  <si>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</si>
  <si>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</si>
  <si>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</si>
  <si>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</si>
  <si>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</si>
  <si>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</si>
  <si>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</si>
  <si>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</si>
  <si>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</si>
  <si>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</si>
  <si>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</si>
  <si>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</si>
  <si>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</si>
  <si>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</si>
  <si>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</si>
  <si>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</si>
  <si>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</si>
  <si>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</si>
  <si>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</si>
  <si>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</si>
  <si>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</si>
  <si>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</si>
  <si>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</si>
  <si>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</si>
  <si>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</si>
  <si>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</si>
  <si>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1997</t>
  </si>
  <si>
    <t>Gulf Fritillary</t>
  </si>
  <si>
    <t>Buckeye</t>
  </si>
  <si>
    <t>Long-tailed skipper</t>
  </si>
  <si>
    <t>Oct 8-14</t>
  </si>
  <si>
    <t>Oct 15-17</t>
  </si>
  <si>
    <t>Oct 1-7</t>
  </si>
  <si>
    <t>% migration monitored</t>
  </si>
  <si>
    <t xml:space="preserve">Estimate of 1997 migration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</si>
</sst>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49"/>
          <c:w val="0.884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CSFL97!$X$4:$X$17</c:f>
              <c:strCache/>
            </c:strRef>
          </c:cat>
          <c:val>
            <c:numRef>
              <c:f>CSFL97!$AA$4:$AA$17</c:f>
              <c:numCache/>
            </c:numRef>
          </c:val>
        </c:ser>
        <c:gapWidth val="0"/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69273"/>
        <c:crosses val="autoZero"/>
        <c:auto val="0"/>
        <c:lblOffset val="100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30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53"/>
          <c:w val="0.888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CSFL97!$X$4:$X$17</c:f>
              <c:strCache/>
            </c:strRef>
          </c:cat>
          <c:val>
            <c:numRef>
              <c:f>CSFL97!$AC$4:$AC$17</c:f>
              <c:numCache/>
            </c:numRef>
          </c:val>
        </c:ser>
        <c:gapWidth val="0"/>
        <c:axId val="8370274"/>
        <c:axId val="8223603"/>
      </c:bar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223603"/>
        <c:crosses val="autoZero"/>
        <c:auto val="0"/>
        <c:lblOffset val="100"/>
        <c:noMultiLvlLbl val="0"/>
      </c:catAx>
      <c:valAx>
        <c:axId val="822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702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GFFL97!$X$4:$X$17</c:f>
              <c:strCache/>
            </c:strRef>
          </c:cat>
          <c:val>
            <c:numRef>
              <c:f>GFFL97!$AA$4:$AA$17</c:f>
              <c:numCache/>
            </c:numRef>
          </c:val>
        </c:ser>
        <c:gapWidth val="0"/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32077"/>
        <c:crosses val="autoZero"/>
        <c:auto val="0"/>
        <c:lblOffset val="100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GFFL97!$X$4:$X$17</c:f>
              <c:strCache/>
            </c:strRef>
          </c:cat>
          <c:val>
            <c:numRef>
              <c:f>GFFL97!$AC$4:$AC$17</c:f>
              <c:numCache/>
            </c:numRef>
          </c:val>
        </c:ser>
        <c:gapWidth val="0"/>
        <c:axId val="22317782"/>
        <c:axId val="66642311"/>
      </c:bar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642311"/>
        <c:crosses val="autoZero"/>
        <c:auto val="0"/>
        <c:lblOffset val="100"/>
        <c:noMultiLvlLbl val="0"/>
      </c:cat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1778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BEFL97!$X$4:$X$17</c:f>
              <c:strCache/>
            </c:strRef>
          </c:cat>
          <c:val>
            <c:numRef>
              <c:f>BEFL97!$AA$4:$AA$17</c:f>
              <c:numCache/>
            </c:numRef>
          </c:val>
        </c:ser>
        <c:gapWidth val="0"/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18081"/>
        <c:crosses val="autoZero"/>
        <c:auto val="0"/>
        <c:lblOffset val="100"/>
        <c:noMultiLvlLbl val="0"/>
      </c:cat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BEFL97!$X$4:$X$17</c:f>
              <c:strCache/>
            </c:strRef>
          </c:cat>
          <c:val>
            <c:numRef>
              <c:f>BEFL97!$AC$4:$AC$17</c:f>
              <c:numCache/>
            </c:numRef>
          </c:val>
        </c:ser>
        <c:gapWidth val="0"/>
        <c:axId val="62536138"/>
        <c:axId val="25954331"/>
      </c:bar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954331"/>
        <c:crosses val="autoZero"/>
        <c:auto val="0"/>
        <c:lblOffset val="100"/>
        <c:noMultiLvlLbl val="0"/>
      </c:cat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361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LTFL97!$X$4:$X$17</c:f>
              <c:strCache/>
            </c:strRef>
          </c:cat>
          <c:val>
            <c:numRef>
              <c:f>LTFL97!$AA$4:$AA$17</c:f>
              <c:numCache/>
            </c:numRef>
          </c:val>
        </c:ser>
        <c:gapWidth val="0"/>
        <c:axId val="32262388"/>
        <c:axId val="21926037"/>
      </c:bar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26037"/>
        <c:crosses val="autoZero"/>
        <c:auto val="0"/>
        <c:lblOffset val="100"/>
        <c:noMultiLvlLbl val="0"/>
      </c:catAx>
      <c:valAx>
        <c:axId val="21926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2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"/>
          <c:w val="0.86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LTFL97!$X$4:$X$17</c:f>
              <c:strCache/>
            </c:strRef>
          </c:cat>
          <c:val>
            <c:numRef>
              <c:f>LTFL97!$AC$4:$AC$17</c:f>
              <c:numCache/>
            </c:numRef>
          </c:val>
        </c:ser>
        <c:gapWidth val="0"/>
        <c:axId val="63116606"/>
        <c:axId val="31178543"/>
      </c:barChart>
      <c:catAx>
        <c:axId val="63116606"/>
        <c:scaling>
          <c:orientation val="minMax"/>
        </c:scaling>
        <c:axPos val="b"/>
        <c:delete val="1"/>
        <c:majorTickMark val="in"/>
        <c:minorTickMark val="none"/>
        <c:tickLblPos val="nextTo"/>
        <c:crossAx val="31178543"/>
        <c:crosses val="autoZero"/>
        <c:auto val="0"/>
        <c:lblOffset val="100"/>
        <c:noMultiLvlLbl val="0"/>
      </c:catAx>
      <c:valAx>
        <c:axId val="31178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166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3529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9">
      <selection activeCell="T20" sqref="T20:Y25"/>
    </sheetView>
  </sheetViews>
  <sheetFormatPr defaultColWidth="18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8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56</v>
      </c>
      <c r="H1" s="3"/>
      <c r="T1" s="2" t="s">
        <v>1</v>
      </c>
      <c r="U1" s="4" t="str">
        <f>B1</f>
        <v>Cloudless Sulphur</v>
      </c>
      <c r="V1"/>
      <c r="W1" s="3"/>
      <c r="X1"/>
      <c r="Y1" s="3" t="str">
        <f>G1</f>
        <v>Fall 1997</v>
      </c>
      <c r="AC1" s="5"/>
    </row>
    <row r="2" spans="1:29" ht="12.75">
      <c r="A2" s="6" t="s">
        <v>2</v>
      </c>
      <c r="B2" s="7" t="s">
        <v>3</v>
      </c>
      <c r="C2" s="7" t="s">
        <v>3</v>
      </c>
      <c r="D2" s="7" t="s">
        <v>3</v>
      </c>
      <c r="E2" s="7" t="s">
        <v>3</v>
      </c>
      <c r="F2" s="7" t="s">
        <v>4</v>
      </c>
      <c r="G2" s="7" t="s">
        <v>4</v>
      </c>
      <c r="H2" s="7" t="s">
        <v>4</v>
      </c>
      <c r="I2" s="7" t="s">
        <v>4</v>
      </c>
      <c r="J2" s="7" t="s">
        <v>3</v>
      </c>
      <c r="K2" s="7" t="s">
        <v>4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8</v>
      </c>
      <c r="T2" s="8" t="s">
        <v>9</v>
      </c>
      <c r="V2" s="9">
        <f>Q103+R103</f>
        <v>93</v>
      </c>
      <c r="X2" s="8" t="s">
        <v>10</v>
      </c>
      <c r="Z2" s="8" t="s">
        <v>11</v>
      </c>
      <c r="AB2" s="8" t="s">
        <v>12</v>
      </c>
      <c r="AC2" s="8" t="s">
        <v>13</v>
      </c>
    </row>
    <row r="3" spans="2:29" ht="15">
      <c r="B3" s="7" t="s">
        <v>14</v>
      </c>
      <c r="C3" s="7" t="s">
        <v>15</v>
      </c>
      <c r="D3" s="7" t="s">
        <v>16</v>
      </c>
      <c r="E3" s="7" t="s">
        <v>17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20</v>
      </c>
      <c r="P3" s="7" t="s">
        <v>22</v>
      </c>
      <c r="Q3" s="7" t="s">
        <v>23</v>
      </c>
      <c r="R3" s="7" t="s">
        <v>24</v>
      </c>
      <c r="T3" s="8" t="s">
        <v>25</v>
      </c>
      <c r="V3" s="9">
        <f>R103-Q103</f>
        <v>81</v>
      </c>
      <c r="W3"/>
      <c r="X3" s="6" t="s">
        <v>26</v>
      </c>
      <c r="Z3" s="8" t="s">
        <v>27</v>
      </c>
      <c r="AB3" s="8" t="s">
        <v>28</v>
      </c>
      <c r="AC3" s="8" t="s">
        <v>23</v>
      </c>
    </row>
    <row r="4" spans="1:29" ht="15">
      <c r="A4" s="10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29</v>
      </c>
      <c r="Z4" s="11">
        <f>SUM(N4:N10)</f>
        <v>0</v>
      </c>
      <c r="AA4" s="5">
        <f aca="true" t="shared" si="5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10">
        <v>32748</v>
      </c>
      <c r="B5" s="12"/>
      <c r="C5"/>
      <c r="D5" s="12"/>
      <c r="E5" s="12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0</v>
      </c>
      <c r="R5" s="9">
        <f t="shared" si="4"/>
        <v>0</v>
      </c>
      <c r="T5" s="8" t="s">
        <v>30</v>
      </c>
      <c r="V5" s="9">
        <f>R103</f>
        <v>87</v>
      </c>
      <c r="W5"/>
      <c r="X5"/>
      <c r="Y5" s="1" t="s">
        <v>31</v>
      </c>
      <c r="Z5" s="11">
        <f>SUM(N11:N17)</f>
        <v>0</v>
      </c>
      <c r="AA5" s="5">
        <f t="shared" si="5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0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0</v>
      </c>
      <c r="M6" s="9">
        <f t="shared" si="7"/>
        <v>0</v>
      </c>
      <c r="N6" s="5">
        <f t="shared" si="1"/>
        <v>0</v>
      </c>
      <c r="O6" s="11">
        <f t="shared" si="8"/>
        <v>0</v>
      </c>
      <c r="P6" s="5">
        <f t="shared" si="2"/>
        <v>0</v>
      </c>
      <c r="Q6" s="9">
        <f t="shared" si="3"/>
        <v>0</v>
      </c>
      <c r="R6" s="9">
        <f t="shared" si="4"/>
        <v>0</v>
      </c>
      <c r="T6" s="8" t="s">
        <v>32</v>
      </c>
      <c r="V6" s="9">
        <f>Q103</f>
        <v>6</v>
      </c>
      <c r="W6"/>
      <c r="X6" s="1" t="s">
        <v>33</v>
      </c>
      <c r="Z6" s="11">
        <f>SUM(N18:N24)</f>
        <v>0</v>
      </c>
      <c r="AA6" s="5">
        <f t="shared" si="5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10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0</v>
      </c>
      <c r="M7" s="9">
        <f t="shared" si="7"/>
        <v>0</v>
      </c>
      <c r="N7" s="5">
        <f t="shared" si="1"/>
        <v>0</v>
      </c>
      <c r="O7" s="11">
        <f t="shared" si="8"/>
        <v>0</v>
      </c>
      <c r="P7" s="5">
        <f t="shared" si="2"/>
        <v>0</v>
      </c>
      <c r="Q7" s="9">
        <f t="shared" si="3"/>
        <v>0</v>
      </c>
      <c r="R7" s="9">
        <f t="shared" si="4"/>
        <v>0</v>
      </c>
      <c r="T7" s="8" t="s">
        <v>34</v>
      </c>
      <c r="V7" s="5">
        <f>V5*100/(V5+V6)</f>
        <v>93.54838709677419</v>
      </c>
      <c r="W7"/>
      <c r="Y7" s="1" t="s">
        <v>35</v>
      </c>
      <c r="Z7" s="11">
        <f>SUM(N25:N31)</f>
        <v>0</v>
      </c>
      <c r="AA7" s="5">
        <f t="shared" si="5"/>
        <v>0</v>
      </c>
      <c r="AB7" s="11">
        <f>SUM(Q25:Q31)+SUM(R25:R31)</f>
        <v>0</v>
      </c>
      <c r="AC7" s="11" t="e">
        <f>100*SUM(R25:R31)/AB7</f>
        <v>#DIV/0!</v>
      </c>
    </row>
    <row r="8" spans="1:29" ht="15">
      <c r="A8" s="10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0</v>
      </c>
      <c r="M8" s="9">
        <f t="shared" si="7"/>
        <v>0</v>
      </c>
      <c r="N8" s="5">
        <f t="shared" si="1"/>
        <v>0</v>
      </c>
      <c r="O8" s="11">
        <f t="shared" si="8"/>
        <v>0</v>
      </c>
      <c r="P8" s="5">
        <f t="shared" si="2"/>
        <v>0</v>
      </c>
      <c r="Q8" s="9">
        <f t="shared" si="3"/>
        <v>0</v>
      </c>
      <c r="R8" s="9">
        <f t="shared" si="4"/>
        <v>0</v>
      </c>
      <c r="W8"/>
      <c r="X8" s="1" t="s">
        <v>36</v>
      </c>
      <c r="Z8" s="11">
        <f>SUM(N32:N38)</f>
        <v>0</v>
      </c>
      <c r="AA8" s="5">
        <f t="shared" si="5"/>
        <v>0</v>
      </c>
      <c r="AB8" s="11">
        <f>SUM(Q32:Q38)+SUM(R32:R38)</f>
        <v>0</v>
      </c>
      <c r="AC8" s="11" t="e">
        <f>100*SUM(R32:R38)/AB8</f>
        <v>#DIV/0!</v>
      </c>
    </row>
    <row r="9" spans="1:29" ht="15">
      <c r="A9" s="10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0</v>
      </c>
      <c r="M9" s="9">
        <f t="shared" si="7"/>
        <v>0</v>
      </c>
      <c r="N9" s="5">
        <f t="shared" si="1"/>
        <v>0</v>
      </c>
      <c r="O9" s="11">
        <f t="shared" si="8"/>
        <v>0</v>
      </c>
      <c r="P9" s="5">
        <f t="shared" si="2"/>
        <v>0</v>
      </c>
      <c r="Q9" s="9">
        <f t="shared" si="3"/>
        <v>0</v>
      </c>
      <c r="R9" s="9">
        <f t="shared" si="4"/>
        <v>0</v>
      </c>
      <c r="T9" s="8" t="s">
        <v>37</v>
      </c>
      <c r="V9" s="5"/>
      <c r="W9"/>
      <c r="Y9" s="1" t="s">
        <v>38</v>
      </c>
      <c r="Z9" s="11">
        <f>SUM(N39:N45)</f>
        <v>34.22222222222222</v>
      </c>
      <c r="AA9" s="5">
        <f t="shared" si="5"/>
        <v>77.77777777777779</v>
      </c>
      <c r="AB9" s="11">
        <f>SUM(Q39:Q45)+SUM(R39:R45)</f>
        <v>67</v>
      </c>
      <c r="AC9" s="11">
        <f>100*SUM(R39:R45)/AB9</f>
        <v>97.01492537313433</v>
      </c>
    </row>
    <row r="10" spans="1:29" ht="15">
      <c r="A10" s="10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6"/>
        <v>0</v>
      </c>
      <c r="K10" s="9">
        <f t="shared" si="0"/>
        <v>0</v>
      </c>
      <c r="L10" s="9">
        <f t="shared" si="7"/>
        <v>0</v>
      </c>
      <c r="M10" s="9">
        <f t="shared" si="7"/>
        <v>0</v>
      </c>
      <c r="N10" s="5">
        <f t="shared" si="1"/>
        <v>0</v>
      </c>
      <c r="O10" s="11">
        <f t="shared" si="8"/>
        <v>0</v>
      </c>
      <c r="P10" s="5">
        <f t="shared" si="2"/>
        <v>0</v>
      </c>
      <c r="Q10" s="9">
        <f t="shared" si="3"/>
        <v>0</v>
      </c>
      <c r="R10" s="9">
        <f t="shared" si="4"/>
        <v>0</v>
      </c>
      <c r="U10" s="8" t="s">
        <v>3</v>
      </c>
      <c r="V10" s="5">
        <f>100*(+E103/(E103+D103))</f>
        <v>42.22222222222222</v>
      </c>
      <c r="W10"/>
      <c r="X10" s="8" t="s">
        <v>39</v>
      </c>
      <c r="Z10" s="11">
        <f>SUM(N46:N52)</f>
        <v>9.234567901234566</v>
      </c>
      <c r="AA10" s="5">
        <f t="shared" si="5"/>
        <v>20.98765432098765</v>
      </c>
      <c r="AB10" s="11">
        <f>SUM(Q46:Q52)+SUM(R46:R52)</f>
        <v>25</v>
      </c>
      <c r="AC10" s="11">
        <f>100*SUM(R46:R52)/AB10</f>
        <v>84</v>
      </c>
    </row>
    <row r="11" spans="1:29" ht="15">
      <c r="A11" s="10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0</v>
      </c>
      <c r="M11" s="9">
        <f t="shared" si="7"/>
        <v>0</v>
      </c>
      <c r="N11" s="5">
        <f t="shared" si="1"/>
        <v>0</v>
      </c>
      <c r="O11" s="11">
        <f t="shared" si="8"/>
        <v>0</v>
      </c>
      <c r="P11" s="5">
        <f t="shared" si="2"/>
        <v>0</v>
      </c>
      <c r="Q11" s="9">
        <f t="shared" si="3"/>
        <v>0</v>
      </c>
      <c r="R11" s="9">
        <f t="shared" si="4"/>
        <v>0</v>
      </c>
      <c r="S11" s="8" t="s">
        <v>40</v>
      </c>
      <c r="U11" s="8" t="s">
        <v>4</v>
      </c>
      <c r="V11" s="5">
        <f>100*(+I103/(I103+H103))</f>
        <v>71.42857142857143</v>
      </c>
      <c r="W11"/>
      <c r="Y11" s="8" t="s">
        <v>41</v>
      </c>
      <c r="Z11" s="11">
        <f>SUM(N53:N59)</f>
        <v>0.5432098765432098</v>
      </c>
      <c r="AA11" s="5">
        <f t="shared" si="5"/>
        <v>1.234567901234568</v>
      </c>
      <c r="AB11" s="11">
        <f>SUM(Q53:Q59)+SUM(R53:R59)</f>
        <v>1</v>
      </c>
      <c r="AC11" s="11">
        <f>100*SUM(R53:R59)/AB11</f>
        <v>100</v>
      </c>
    </row>
    <row r="12" spans="1:29" ht="15">
      <c r="A12" s="10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0</v>
      </c>
      <c r="M12" s="9">
        <f t="shared" si="7"/>
        <v>0</v>
      </c>
      <c r="N12" s="5">
        <f t="shared" si="1"/>
        <v>0</v>
      </c>
      <c r="O12" s="11">
        <f t="shared" si="8"/>
        <v>0</v>
      </c>
      <c r="P12" s="5">
        <f t="shared" si="2"/>
        <v>0</v>
      </c>
      <c r="Q12" s="9">
        <f t="shared" si="3"/>
        <v>0</v>
      </c>
      <c r="R12" s="9">
        <f t="shared" si="4"/>
        <v>0</v>
      </c>
      <c r="U12" s="8" t="s">
        <v>42</v>
      </c>
      <c r="V12" s="5">
        <f>100*((E103+I103)/(E103+D103+I103+H103))</f>
        <v>56.32183908045977</v>
      </c>
      <c r="W12"/>
      <c r="X12" s="8" t="s">
        <v>43</v>
      </c>
      <c r="Z12" s="11">
        <f>SUM(N60:N66)</f>
        <v>0</v>
      </c>
      <c r="AA12" s="5">
        <f t="shared" si="5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0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0</v>
      </c>
      <c r="M13" s="9">
        <f t="shared" si="7"/>
        <v>0</v>
      </c>
      <c r="N13" s="5">
        <f t="shared" si="1"/>
        <v>0</v>
      </c>
      <c r="O13" s="11">
        <f t="shared" si="8"/>
        <v>0</v>
      </c>
      <c r="P13" s="5">
        <f t="shared" si="2"/>
        <v>0</v>
      </c>
      <c r="Q13" s="9">
        <f t="shared" si="3"/>
        <v>0</v>
      </c>
      <c r="R13" s="9">
        <f t="shared" si="4"/>
        <v>0</v>
      </c>
      <c r="W13"/>
      <c r="Y13" s="8" t="s">
        <v>44</v>
      </c>
      <c r="Z13" s="11">
        <f>SUM(N67:N73)</f>
        <v>0</v>
      </c>
      <c r="AA13" s="5">
        <f t="shared" si="5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0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6"/>
        <v>0</v>
      </c>
      <c r="K14" s="9">
        <f t="shared" si="0"/>
        <v>0</v>
      </c>
      <c r="L14" s="9">
        <f t="shared" si="7"/>
        <v>0</v>
      </c>
      <c r="M14" s="9">
        <f t="shared" si="7"/>
        <v>0</v>
      </c>
      <c r="N14" s="5">
        <f t="shared" si="1"/>
        <v>0</v>
      </c>
      <c r="O14" s="11">
        <f t="shared" si="8"/>
        <v>0</v>
      </c>
      <c r="P14" s="5">
        <f t="shared" si="2"/>
        <v>0</v>
      </c>
      <c r="Q14" s="9">
        <f t="shared" si="3"/>
        <v>0</v>
      </c>
      <c r="R14" s="9">
        <f t="shared" si="4"/>
        <v>0</v>
      </c>
      <c r="T14" s="8"/>
      <c r="W14"/>
      <c r="X14" s="8" t="s">
        <v>45</v>
      </c>
      <c r="Z14" s="11">
        <f>SUM(N74:N80)</f>
        <v>0</v>
      </c>
      <c r="AA14" s="5">
        <f t="shared" si="5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0">
        <v>32758</v>
      </c>
      <c r="B15"/>
      <c r="C15"/>
      <c r="D15" s="12"/>
      <c r="E15" s="12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0</v>
      </c>
      <c r="M15" s="9">
        <f t="shared" si="7"/>
        <v>0</v>
      </c>
      <c r="N15" s="5">
        <f t="shared" si="1"/>
        <v>0</v>
      </c>
      <c r="O15" s="11">
        <f t="shared" si="8"/>
        <v>0</v>
      </c>
      <c r="P15" s="5">
        <f t="shared" si="2"/>
        <v>0</v>
      </c>
      <c r="Q15" s="9">
        <f t="shared" si="3"/>
        <v>0</v>
      </c>
      <c r="R15" s="9">
        <f t="shared" si="4"/>
        <v>0</v>
      </c>
      <c r="T15" s="8"/>
      <c r="W15"/>
      <c r="Y15" s="8" t="s">
        <v>46</v>
      </c>
      <c r="Z15" s="11">
        <f>SUM(N81:N87)</f>
        <v>0</v>
      </c>
      <c r="AA15" s="5">
        <f t="shared" si="5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0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0</v>
      </c>
      <c r="M16" s="9">
        <f t="shared" si="7"/>
        <v>0</v>
      </c>
      <c r="N16" s="5">
        <f t="shared" si="1"/>
        <v>0</v>
      </c>
      <c r="O16" s="11">
        <f t="shared" si="8"/>
        <v>0</v>
      </c>
      <c r="P16" s="5">
        <f t="shared" si="2"/>
        <v>0</v>
      </c>
      <c r="Q16" s="9">
        <f t="shared" si="3"/>
        <v>0</v>
      </c>
      <c r="R16" s="9">
        <f t="shared" si="4"/>
        <v>0</v>
      </c>
      <c r="X16" s="8" t="s">
        <v>47</v>
      </c>
      <c r="Z16" s="11">
        <f>SUM(N88:N94)</f>
        <v>0</v>
      </c>
      <c r="AA16" s="5">
        <f t="shared" si="5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0">
        <v>32760</v>
      </c>
      <c r="B17" s="12"/>
      <c r="C17"/>
      <c r="D17" s="12"/>
      <c r="E17" s="12"/>
      <c r="F17" s="12"/>
      <c r="G17"/>
      <c r="H17" s="12"/>
      <c r="I17" s="12"/>
      <c r="J17" s="9">
        <f t="shared" si="6"/>
        <v>0</v>
      </c>
      <c r="K17" s="9">
        <f t="shared" si="0"/>
        <v>0</v>
      </c>
      <c r="L17" s="9">
        <f t="shared" si="7"/>
        <v>0</v>
      </c>
      <c r="M17" s="9">
        <f t="shared" si="7"/>
        <v>0</v>
      </c>
      <c r="N17" s="5">
        <f t="shared" si="1"/>
        <v>0</v>
      </c>
      <c r="O17" s="11">
        <f t="shared" si="8"/>
        <v>0</v>
      </c>
      <c r="P17" s="5">
        <f t="shared" si="2"/>
        <v>0</v>
      </c>
      <c r="Q17" s="9">
        <f t="shared" si="3"/>
        <v>0</v>
      </c>
      <c r="R17" s="9">
        <f t="shared" si="4"/>
        <v>0</v>
      </c>
      <c r="T17" s="8"/>
      <c r="X17"/>
      <c r="Y17" s="8" t="s">
        <v>48</v>
      </c>
      <c r="Z17" s="11">
        <f>SUM(N95:N101)</f>
        <v>0</v>
      </c>
      <c r="AA17" s="5">
        <f t="shared" si="5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0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0</v>
      </c>
      <c r="M18" s="9">
        <f t="shared" si="7"/>
        <v>0</v>
      </c>
      <c r="N18" s="5">
        <f t="shared" si="1"/>
        <v>0</v>
      </c>
      <c r="O18" s="11">
        <f t="shared" si="8"/>
        <v>0</v>
      </c>
      <c r="P18" s="5">
        <f t="shared" si="2"/>
        <v>0</v>
      </c>
      <c r="Q18" s="9">
        <f t="shared" si="3"/>
        <v>0</v>
      </c>
      <c r="R18" s="9">
        <f t="shared" si="4"/>
        <v>0</v>
      </c>
      <c r="T18" s="8"/>
      <c r="Y18" s="8" t="s">
        <v>49</v>
      </c>
      <c r="Z18" s="9">
        <f>SUM(Z4:Z17)</f>
        <v>43.99999999999999</v>
      </c>
      <c r="AA18" s="9">
        <f>SUM(AA4:AA17)</f>
        <v>100.00000000000001</v>
      </c>
    </row>
    <row r="19" spans="1:29" ht="15">
      <c r="A19" s="10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0</v>
      </c>
      <c r="M19" s="9">
        <f t="shared" si="7"/>
        <v>0</v>
      </c>
      <c r="N19" s="5">
        <f t="shared" si="1"/>
        <v>0</v>
      </c>
      <c r="O19" s="11">
        <f t="shared" si="8"/>
        <v>0</v>
      </c>
      <c r="P19" s="5">
        <f t="shared" si="2"/>
        <v>0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0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6"/>
        <v>0</v>
      </c>
      <c r="K20" s="9">
        <f t="shared" si="0"/>
        <v>0</v>
      </c>
      <c r="L20" s="9">
        <f t="shared" si="7"/>
        <v>0</v>
      </c>
      <c r="M20" s="9">
        <f t="shared" si="7"/>
        <v>0</v>
      </c>
      <c r="N20" s="5">
        <f t="shared" si="1"/>
        <v>0</v>
      </c>
      <c r="O20" s="11">
        <f t="shared" si="8"/>
        <v>0</v>
      </c>
      <c r="P20" s="5">
        <f t="shared" si="2"/>
        <v>0</v>
      </c>
      <c r="Q20" s="9">
        <f t="shared" si="3"/>
        <v>0</v>
      </c>
      <c r="R20" s="9">
        <f t="shared" si="4"/>
        <v>0</v>
      </c>
      <c r="T20" s="8" t="s">
        <v>63</v>
      </c>
    </row>
    <row r="21" spans="1:25" ht="15">
      <c r="A21" s="10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0</v>
      </c>
      <c r="M21" s="9">
        <f t="shared" si="7"/>
        <v>0</v>
      </c>
      <c r="N21" s="5">
        <f t="shared" si="1"/>
        <v>0</v>
      </c>
      <c r="O21" s="11">
        <f t="shared" si="8"/>
        <v>0</v>
      </c>
      <c r="P21" s="5">
        <f t="shared" si="2"/>
        <v>0</v>
      </c>
      <c r="Q21" s="9">
        <f t="shared" si="3"/>
        <v>0</v>
      </c>
      <c r="R21" s="9">
        <f t="shared" si="4"/>
        <v>0</v>
      </c>
      <c r="T21" s="13" t="s">
        <v>62</v>
      </c>
      <c r="U21" s="1">
        <v>10.8</v>
      </c>
      <c r="Y21"/>
    </row>
    <row r="22" spans="1:25" ht="15">
      <c r="A22" s="10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0</v>
      </c>
      <c r="M22" s="9">
        <f t="shared" si="7"/>
        <v>0</v>
      </c>
      <c r="N22" s="5">
        <f t="shared" si="1"/>
        <v>0</v>
      </c>
      <c r="O22" s="11">
        <f t="shared" si="8"/>
        <v>0</v>
      </c>
      <c r="P22" s="5">
        <f t="shared" si="2"/>
        <v>0</v>
      </c>
      <c r="Q22" s="9">
        <f t="shared" si="3"/>
        <v>0</v>
      </c>
      <c r="R22" s="9">
        <f t="shared" si="4"/>
        <v>0</v>
      </c>
      <c r="T22" s="13" t="s">
        <v>60</v>
      </c>
      <c r="U22" s="1">
        <v>10.9</v>
      </c>
      <c r="X22"/>
      <c r="Y22"/>
    </row>
    <row r="23" spans="1:25" ht="15">
      <c r="A23" s="10">
        <v>32766</v>
      </c>
      <c r="B23"/>
      <c r="C23" s="12"/>
      <c r="D23" s="12"/>
      <c r="E23" s="12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0</v>
      </c>
      <c r="M23" s="9">
        <f t="shared" si="7"/>
        <v>0</v>
      </c>
      <c r="N23" s="5">
        <f t="shared" si="1"/>
        <v>0</v>
      </c>
      <c r="O23" s="11">
        <f t="shared" si="8"/>
        <v>0</v>
      </c>
      <c r="P23" s="5">
        <f t="shared" si="2"/>
        <v>0</v>
      </c>
      <c r="Q23" s="9">
        <f t="shared" si="3"/>
        <v>0</v>
      </c>
      <c r="R23" s="9">
        <f t="shared" si="4"/>
        <v>0</v>
      </c>
      <c r="T23" s="13" t="s">
        <v>61</v>
      </c>
      <c r="U23" s="1">
        <v>4.8</v>
      </c>
      <c r="X23"/>
      <c r="Y23"/>
    </row>
    <row r="24" spans="1:25" ht="15">
      <c r="A24" s="10">
        <v>32767</v>
      </c>
      <c r="B24" s="12"/>
      <c r="C24"/>
      <c r="D24" s="12"/>
      <c r="E24" s="12"/>
      <c r="F24" s="12"/>
      <c r="G24"/>
      <c r="H24" s="12"/>
      <c r="I24" s="12"/>
      <c r="J24" s="9">
        <f t="shared" si="9"/>
        <v>0</v>
      </c>
      <c r="K24" s="9">
        <f t="shared" si="0"/>
        <v>0</v>
      </c>
      <c r="L24" s="9">
        <f t="shared" si="7"/>
        <v>0</v>
      </c>
      <c r="M24" s="9">
        <f t="shared" si="7"/>
        <v>0</v>
      </c>
      <c r="N24" s="5">
        <f t="shared" si="1"/>
        <v>0</v>
      </c>
      <c r="O24" s="11">
        <f t="shared" si="8"/>
        <v>0</v>
      </c>
      <c r="P24" s="5">
        <f t="shared" si="2"/>
        <v>0</v>
      </c>
      <c r="Q24" s="9">
        <f t="shared" si="3"/>
        <v>0</v>
      </c>
      <c r="R24" s="9">
        <f t="shared" si="4"/>
        <v>0</v>
      </c>
      <c r="T24" s="8"/>
      <c r="U24" s="1">
        <f>SUM(U21:U23)</f>
        <v>26.500000000000004</v>
      </c>
      <c r="X24"/>
      <c r="Y24"/>
    </row>
    <row r="25" spans="1:25" ht="15">
      <c r="A25" s="10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0</v>
      </c>
      <c r="M25" s="9">
        <f t="shared" si="10"/>
        <v>0</v>
      </c>
      <c r="N25" s="5">
        <f t="shared" si="1"/>
        <v>0</v>
      </c>
      <c r="O25" s="11">
        <f t="shared" si="8"/>
        <v>0</v>
      </c>
      <c r="P25" s="5">
        <f t="shared" si="2"/>
        <v>0</v>
      </c>
      <c r="Q25" s="9">
        <f t="shared" si="3"/>
        <v>0</v>
      </c>
      <c r="R25" s="9">
        <f t="shared" si="4"/>
        <v>0</v>
      </c>
      <c r="S25" s="8" t="s">
        <v>50</v>
      </c>
      <c r="T25" s="1" t="s">
        <v>64</v>
      </c>
      <c r="X25"/>
      <c r="Y25">
        <f>100*Z18/U24</f>
        <v>166.03773584905656</v>
      </c>
    </row>
    <row r="26" spans="1:25" ht="15">
      <c r="A26" s="10">
        <v>32769</v>
      </c>
      <c r="B26"/>
      <c r="C26" s="12"/>
      <c r="D26" s="12"/>
      <c r="E26" s="12"/>
      <c r="F26"/>
      <c r="G26" s="12"/>
      <c r="H26" s="12"/>
      <c r="I26" s="12"/>
      <c r="J26" s="9">
        <f t="shared" si="9"/>
        <v>0</v>
      </c>
      <c r="K26" s="9">
        <f t="shared" si="0"/>
        <v>0</v>
      </c>
      <c r="L26" s="9">
        <f t="shared" si="10"/>
        <v>0</v>
      </c>
      <c r="M26" s="9">
        <f t="shared" si="10"/>
        <v>0</v>
      </c>
      <c r="N26" s="5">
        <f t="shared" si="1"/>
        <v>0</v>
      </c>
      <c r="O26" s="11">
        <f t="shared" si="8"/>
        <v>0</v>
      </c>
      <c r="P26" s="5">
        <f t="shared" si="2"/>
        <v>0</v>
      </c>
      <c r="Q26" s="9">
        <f t="shared" si="3"/>
        <v>0</v>
      </c>
      <c r="R26" s="9">
        <f t="shared" si="4"/>
        <v>0</v>
      </c>
      <c r="T26" s="8"/>
      <c r="X26"/>
      <c r="Y26"/>
    </row>
    <row r="27" spans="1:25" ht="15">
      <c r="A27" s="10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0</v>
      </c>
      <c r="M27" s="9">
        <f t="shared" si="10"/>
        <v>0</v>
      </c>
      <c r="N27" s="5">
        <f t="shared" si="1"/>
        <v>0</v>
      </c>
      <c r="O27" s="11">
        <f t="shared" si="8"/>
        <v>0</v>
      </c>
      <c r="P27" s="5">
        <f t="shared" si="2"/>
        <v>0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0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0</v>
      </c>
      <c r="M28" s="9">
        <f t="shared" si="10"/>
        <v>0</v>
      </c>
      <c r="N28" s="5">
        <f t="shared" si="1"/>
        <v>0</v>
      </c>
      <c r="O28" s="11">
        <f t="shared" si="8"/>
        <v>0</v>
      </c>
      <c r="P28" s="5">
        <f t="shared" si="2"/>
        <v>0</v>
      </c>
      <c r="Q28" s="9">
        <f t="shared" si="3"/>
        <v>0</v>
      </c>
      <c r="R28" s="9">
        <f t="shared" si="4"/>
        <v>0</v>
      </c>
      <c r="T28" s="8"/>
    </row>
    <row r="29" spans="1:18" ht="15">
      <c r="A29" s="10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0</v>
      </c>
      <c r="M29" s="9">
        <f t="shared" si="10"/>
        <v>0</v>
      </c>
      <c r="N29" s="5">
        <f t="shared" si="1"/>
        <v>0</v>
      </c>
      <c r="O29" s="11">
        <f t="shared" si="8"/>
        <v>0</v>
      </c>
      <c r="P29" s="5">
        <f t="shared" si="2"/>
        <v>0</v>
      </c>
      <c r="Q29" s="9">
        <f t="shared" si="3"/>
        <v>0</v>
      </c>
      <c r="R29" s="9">
        <f t="shared" si="4"/>
        <v>0</v>
      </c>
    </row>
    <row r="30" spans="1:20" ht="15">
      <c r="A30" s="10">
        <v>32773</v>
      </c>
      <c r="B30"/>
      <c r="C30"/>
      <c r="D30" s="12"/>
      <c r="E30" s="12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0</v>
      </c>
      <c r="M30" s="9">
        <f t="shared" si="10"/>
        <v>0</v>
      </c>
      <c r="N30" s="5">
        <f t="shared" si="1"/>
        <v>0</v>
      </c>
      <c r="O30" s="11">
        <f t="shared" si="8"/>
        <v>0</v>
      </c>
      <c r="P30" s="5">
        <f t="shared" si="2"/>
        <v>0</v>
      </c>
      <c r="Q30" s="9">
        <f t="shared" si="3"/>
        <v>0</v>
      </c>
      <c r="R30" s="9">
        <f t="shared" si="4"/>
        <v>0</v>
      </c>
      <c r="T30" s="8"/>
    </row>
    <row r="31" spans="1:20" ht="15">
      <c r="A31" s="10">
        <v>32774</v>
      </c>
      <c r="B31"/>
      <c r="C31" s="12"/>
      <c r="D31" s="12"/>
      <c r="E31" s="12"/>
      <c r="F31"/>
      <c r="G31" s="12"/>
      <c r="H31" s="12"/>
      <c r="I31" s="12"/>
      <c r="J31" s="9">
        <f t="shared" si="9"/>
        <v>0</v>
      </c>
      <c r="K31" s="9">
        <f t="shared" si="0"/>
        <v>0</v>
      </c>
      <c r="L31" s="9">
        <f t="shared" si="10"/>
        <v>0</v>
      </c>
      <c r="M31" s="9">
        <f t="shared" si="10"/>
        <v>0</v>
      </c>
      <c r="N31" s="5">
        <f t="shared" si="1"/>
        <v>0</v>
      </c>
      <c r="O31" s="11">
        <f t="shared" si="8"/>
        <v>0</v>
      </c>
      <c r="P31" s="5">
        <f t="shared" si="2"/>
        <v>0</v>
      </c>
      <c r="Q31" s="9">
        <f t="shared" si="3"/>
        <v>0</v>
      </c>
      <c r="R31" s="9">
        <f t="shared" si="4"/>
        <v>0</v>
      </c>
      <c r="T31" s="8"/>
    </row>
    <row r="32" spans="1:18" ht="15">
      <c r="A32" s="10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0</v>
      </c>
      <c r="M32" s="9">
        <f t="shared" si="10"/>
        <v>0</v>
      </c>
      <c r="N32" s="5">
        <f t="shared" si="1"/>
        <v>0</v>
      </c>
      <c r="O32" s="11">
        <f t="shared" si="8"/>
        <v>0</v>
      </c>
      <c r="P32" s="5">
        <f t="shared" si="2"/>
        <v>0</v>
      </c>
      <c r="Q32" s="9">
        <f t="shared" si="3"/>
        <v>0</v>
      </c>
      <c r="R32" s="9">
        <f t="shared" si="4"/>
        <v>0</v>
      </c>
    </row>
    <row r="33" spans="1:18" ht="15">
      <c r="A33" s="10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0</v>
      </c>
      <c r="M33" s="9">
        <f t="shared" si="10"/>
        <v>0</v>
      </c>
      <c r="N33" s="5">
        <f t="shared" si="1"/>
        <v>0</v>
      </c>
      <c r="O33" s="11">
        <f t="shared" si="8"/>
        <v>0</v>
      </c>
      <c r="P33" s="5">
        <f t="shared" si="2"/>
        <v>0</v>
      </c>
      <c r="Q33" s="9">
        <f t="shared" si="3"/>
        <v>0</v>
      </c>
      <c r="R33" s="9">
        <f t="shared" si="4"/>
        <v>0</v>
      </c>
    </row>
    <row r="34" spans="1:18" ht="15">
      <c r="A34" s="10">
        <v>32777</v>
      </c>
      <c r="B34"/>
      <c r="C34"/>
      <c r="D34" s="12"/>
      <c r="E34" s="12"/>
      <c r="F34"/>
      <c r="G34"/>
      <c r="H34" s="12"/>
      <c r="I34" s="12"/>
      <c r="J34" s="9">
        <f t="shared" si="9"/>
        <v>0</v>
      </c>
      <c r="K34" s="9">
        <f t="shared" si="0"/>
        <v>0</v>
      </c>
      <c r="L34" s="9">
        <f t="shared" si="10"/>
        <v>0</v>
      </c>
      <c r="M34" s="9">
        <f t="shared" si="10"/>
        <v>0</v>
      </c>
      <c r="N34" s="5">
        <f t="shared" si="1"/>
        <v>0</v>
      </c>
      <c r="O34" s="11">
        <f t="shared" si="8"/>
        <v>0</v>
      </c>
      <c r="P34" s="5">
        <f t="shared" si="2"/>
        <v>0</v>
      </c>
      <c r="Q34" s="9">
        <f t="shared" si="3"/>
        <v>0</v>
      </c>
      <c r="R34" s="9">
        <f t="shared" si="4"/>
        <v>0</v>
      </c>
    </row>
    <row r="35" spans="1:18" ht="15">
      <c r="A35" s="10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0</v>
      </c>
      <c r="M35" s="9">
        <f t="shared" si="10"/>
        <v>0</v>
      </c>
      <c r="N35" s="5">
        <f t="shared" si="1"/>
        <v>0</v>
      </c>
      <c r="O35" s="11">
        <f t="shared" si="8"/>
        <v>0</v>
      </c>
      <c r="P35" s="5">
        <f t="shared" si="2"/>
        <v>0</v>
      </c>
      <c r="Q35" s="9">
        <f t="shared" si="3"/>
        <v>0</v>
      </c>
      <c r="R35" s="9">
        <f t="shared" si="4"/>
        <v>0</v>
      </c>
    </row>
    <row r="36" spans="1:18" ht="15">
      <c r="A36" s="10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0</v>
      </c>
      <c r="M36" s="9">
        <f t="shared" si="10"/>
        <v>0</v>
      </c>
      <c r="N36" s="5">
        <f aca="true" t="shared" si="12" ref="N36:N67">(+J36+K36)*($J$103/($J$103+$K$103))</f>
        <v>0</v>
      </c>
      <c r="O36" s="11">
        <f t="shared" si="8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0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0</v>
      </c>
      <c r="M37" s="9">
        <f t="shared" si="10"/>
        <v>0</v>
      </c>
      <c r="N37" s="5">
        <f t="shared" si="12"/>
        <v>0</v>
      </c>
      <c r="O37" s="11">
        <f aca="true" t="shared" si="17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0">
        <v>32781</v>
      </c>
      <c r="B38"/>
      <c r="C38"/>
      <c r="D38" s="12"/>
      <c r="E38" s="12"/>
      <c r="F38"/>
      <c r="G38"/>
      <c r="H38" s="12"/>
      <c r="I38" s="12"/>
      <c r="J38" s="9">
        <f t="shared" si="16"/>
        <v>0</v>
      </c>
      <c r="K38" s="9">
        <f t="shared" si="11"/>
        <v>0</v>
      </c>
      <c r="L38" s="9">
        <f t="shared" si="10"/>
        <v>0</v>
      </c>
      <c r="M38" s="9">
        <f t="shared" si="10"/>
        <v>0</v>
      </c>
      <c r="N38" s="5">
        <f t="shared" si="12"/>
        <v>0</v>
      </c>
      <c r="O38" s="11">
        <f t="shared" si="17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0">
        <v>32782</v>
      </c>
      <c r="B39"/>
      <c r="C39"/>
      <c r="D39">
        <v>6</v>
      </c>
      <c r="E39">
        <v>1</v>
      </c>
      <c r="F39"/>
      <c r="G39"/>
      <c r="H39"/>
      <c r="I39">
        <v>5</v>
      </c>
      <c r="J39" s="9">
        <f t="shared" si="16"/>
        <v>7</v>
      </c>
      <c r="K39" s="9">
        <f t="shared" si="11"/>
        <v>5</v>
      </c>
      <c r="L39" s="9">
        <f t="shared" si="10"/>
        <v>7</v>
      </c>
      <c r="M39" s="9">
        <f t="shared" si="10"/>
        <v>5</v>
      </c>
      <c r="N39" s="5">
        <f t="shared" si="12"/>
        <v>6.518518518518518</v>
      </c>
      <c r="O39" s="11">
        <f t="shared" si="17"/>
        <v>6.518518518518518</v>
      </c>
      <c r="P39" s="5">
        <f t="shared" si="13"/>
        <v>14.814814814814815</v>
      </c>
      <c r="Q39" s="9">
        <f t="shared" si="14"/>
        <v>0</v>
      </c>
      <c r="R39" s="9">
        <f t="shared" si="15"/>
        <v>12</v>
      </c>
      <c r="S39" s="8" t="s">
        <v>51</v>
      </c>
    </row>
    <row r="40" spans="1:18" ht="15">
      <c r="A40" s="10">
        <v>32783</v>
      </c>
      <c r="B40"/>
      <c r="C40"/>
      <c r="D40">
        <v>3</v>
      </c>
      <c r="E40">
        <v>1</v>
      </c>
      <c r="F40"/>
      <c r="G40"/>
      <c r="H40"/>
      <c r="I40">
        <v>2</v>
      </c>
      <c r="J40" s="9">
        <f t="shared" si="16"/>
        <v>4</v>
      </c>
      <c r="K40" s="9">
        <f t="shared" si="11"/>
        <v>2</v>
      </c>
      <c r="L40" s="9">
        <f t="shared" si="10"/>
        <v>11</v>
      </c>
      <c r="M40" s="9">
        <f t="shared" si="10"/>
        <v>7</v>
      </c>
      <c r="N40" s="5">
        <f t="shared" si="12"/>
        <v>3.259259259259259</v>
      </c>
      <c r="O40" s="11">
        <f t="shared" si="17"/>
        <v>9.777777777777777</v>
      </c>
      <c r="P40" s="5">
        <f t="shared" si="13"/>
        <v>22.22222222222222</v>
      </c>
      <c r="Q40" s="9">
        <f t="shared" si="14"/>
        <v>0</v>
      </c>
      <c r="R40" s="9">
        <f t="shared" si="15"/>
        <v>6</v>
      </c>
    </row>
    <row r="41" spans="1:18" ht="15">
      <c r="A41" s="10">
        <v>32784</v>
      </c>
      <c r="B41"/>
      <c r="C41"/>
      <c r="D41"/>
      <c r="E41">
        <v>1</v>
      </c>
      <c r="F41"/>
      <c r="G41"/>
      <c r="H41"/>
      <c r="I41"/>
      <c r="J41" s="9">
        <f t="shared" si="16"/>
        <v>1</v>
      </c>
      <c r="K41" s="9">
        <f t="shared" si="11"/>
        <v>0</v>
      </c>
      <c r="L41" s="9">
        <f t="shared" si="10"/>
        <v>12</v>
      </c>
      <c r="M41" s="9">
        <f t="shared" si="10"/>
        <v>7</v>
      </c>
      <c r="N41" s="5">
        <f t="shared" si="12"/>
        <v>0.5432098765432098</v>
      </c>
      <c r="O41" s="11">
        <f t="shared" si="17"/>
        <v>10.320987654320987</v>
      </c>
      <c r="P41" s="5">
        <f t="shared" si="13"/>
        <v>23.45679012345679</v>
      </c>
      <c r="Q41" s="9">
        <f t="shared" si="14"/>
        <v>0</v>
      </c>
      <c r="R41" s="9">
        <f t="shared" si="15"/>
        <v>1</v>
      </c>
    </row>
    <row r="42" spans="1:18" ht="15">
      <c r="A42" s="10">
        <v>32785</v>
      </c>
      <c r="B42">
        <v>1</v>
      </c>
      <c r="C42"/>
      <c r="D42"/>
      <c r="E42" s="12">
        <v>7</v>
      </c>
      <c r="F42"/>
      <c r="G42">
        <v>1</v>
      </c>
      <c r="H42">
        <v>2</v>
      </c>
      <c r="I42" s="12">
        <v>3</v>
      </c>
      <c r="J42" s="9">
        <f t="shared" si="16"/>
        <v>6</v>
      </c>
      <c r="K42" s="9">
        <f t="shared" si="11"/>
        <v>4</v>
      </c>
      <c r="L42" s="9">
        <f t="shared" si="10"/>
        <v>18</v>
      </c>
      <c r="M42" s="9">
        <f t="shared" si="10"/>
        <v>11</v>
      </c>
      <c r="N42" s="5">
        <f t="shared" si="12"/>
        <v>5.432098765432098</v>
      </c>
      <c r="O42" s="11">
        <f t="shared" si="17"/>
        <v>15.753086419753085</v>
      </c>
      <c r="P42" s="5">
        <f t="shared" si="13"/>
        <v>35.80246913580247</v>
      </c>
      <c r="Q42" s="9">
        <f t="shared" si="14"/>
        <v>2</v>
      </c>
      <c r="R42" s="9">
        <f t="shared" si="15"/>
        <v>12</v>
      </c>
    </row>
    <row r="43" spans="1:18" ht="15">
      <c r="A43" s="10">
        <v>32786</v>
      </c>
      <c r="B43"/>
      <c r="C43"/>
      <c r="D43">
        <v>4</v>
      </c>
      <c r="E43">
        <v>1</v>
      </c>
      <c r="F43"/>
      <c r="G43"/>
      <c r="H43">
        <v>5</v>
      </c>
      <c r="I43">
        <v>9</v>
      </c>
      <c r="J43" s="9">
        <f t="shared" si="16"/>
        <v>5</v>
      </c>
      <c r="K43" s="9">
        <f t="shared" si="11"/>
        <v>14</v>
      </c>
      <c r="L43" s="9">
        <f t="shared" si="10"/>
        <v>23</v>
      </c>
      <c r="M43" s="9">
        <f t="shared" si="10"/>
        <v>25</v>
      </c>
      <c r="N43" s="5">
        <f t="shared" si="12"/>
        <v>10.320987654320987</v>
      </c>
      <c r="O43" s="11">
        <f t="shared" si="17"/>
        <v>26.074074074074073</v>
      </c>
      <c r="P43" s="5">
        <f t="shared" si="13"/>
        <v>59.25925925925926</v>
      </c>
      <c r="Q43" s="9">
        <f t="shared" si="14"/>
        <v>0</v>
      </c>
      <c r="R43" s="9">
        <f t="shared" si="15"/>
        <v>19</v>
      </c>
    </row>
    <row r="44" spans="1:18" ht="15">
      <c r="A44" s="10">
        <v>32787</v>
      </c>
      <c r="B44"/>
      <c r="C44"/>
      <c r="D44">
        <v>2</v>
      </c>
      <c r="E44">
        <v>4</v>
      </c>
      <c r="F44"/>
      <c r="G44"/>
      <c r="H44">
        <v>1</v>
      </c>
      <c r="I44">
        <v>1</v>
      </c>
      <c r="J44" s="9">
        <f t="shared" si="16"/>
        <v>6</v>
      </c>
      <c r="K44" s="9">
        <f t="shared" si="11"/>
        <v>2</v>
      </c>
      <c r="L44" s="9">
        <f t="shared" si="10"/>
        <v>29</v>
      </c>
      <c r="M44" s="9">
        <f t="shared" si="10"/>
        <v>27</v>
      </c>
      <c r="N44" s="5">
        <f t="shared" si="12"/>
        <v>4.345679012345679</v>
      </c>
      <c r="O44" s="11">
        <f t="shared" si="17"/>
        <v>30.419753086419753</v>
      </c>
      <c r="P44" s="5">
        <f t="shared" si="13"/>
        <v>69.13580246913581</v>
      </c>
      <c r="Q44" s="9">
        <f t="shared" si="14"/>
        <v>0</v>
      </c>
      <c r="R44" s="9">
        <f t="shared" si="15"/>
        <v>8</v>
      </c>
    </row>
    <row r="45" spans="1:18" ht="15">
      <c r="A45" s="10">
        <v>32788</v>
      </c>
      <c r="B45"/>
      <c r="C45"/>
      <c r="D45" s="12">
        <v>4</v>
      </c>
      <c r="E45" s="12">
        <v>1</v>
      </c>
      <c r="F45"/>
      <c r="G45"/>
      <c r="H45" s="12"/>
      <c r="I45" s="12">
        <v>2</v>
      </c>
      <c r="J45" s="9">
        <f t="shared" si="16"/>
        <v>5</v>
      </c>
      <c r="K45" s="9">
        <f t="shared" si="11"/>
        <v>2</v>
      </c>
      <c r="L45" s="9">
        <f aca="true" t="shared" si="18" ref="L45:M64">L44+J45</f>
        <v>34</v>
      </c>
      <c r="M45" s="9">
        <f t="shared" si="18"/>
        <v>29</v>
      </c>
      <c r="N45" s="5">
        <f t="shared" si="12"/>
        <v>3.802469135802469</v>
      </c>
      <c r="O45" s="11">
        <f t="shared" si="17"/>
        <v>34.22222222222222</v>
      </c>
      <c r="P45" s="5">
        <f t="shared" si="13"/>
        <v>77.77777777777777</v>
      </c>
      <c r="Q45" s="9">
        <f t="shared" si="14"/>
        <v>0</v>
      </c>
      <c r="R45" s="9">
        <f t="shared" si="15"/>
        <v>7</v>
      </c>
    </row>
    <row r="46" spans="1:18" ht="15">
      <c r="A46" s="10">
        <v>32789</v>
      </c>
      <c r="B46"/>
      <c r="C46"/>
      <c r="D46">
        <v>2</v>
      </c>
      <c r="E46"/>
      <c r="F46"/>
      <c r="G46"/>
      <c r="H46">
        <v>1</v>
      </c>
      <c r="I46">
        <v>2</v>
      </c>
      <c r="J46" s="9">
        <f t="shared" si="16"/>
        <v>2</v>
      </c>
      <c r="K46" s="9">
        <f t="shared" si="11"/>
        <v>3</v>
      </c>
      <c r="L46" s="9">
        <f t="shared" si="18"/>
        <v>36</v>
      </c>
      <c r="M46" s="9">
        <f t="shared" si="18"/>
        <v>32</v>
      </c>
      <c r="N46" s="5">
        <f t="shared" si="12"/>
        <v>2.716049382716049</v>
      </c>
      <c r="O46" s="11">
        <f t="shared" si="17"/>
        <v>36.93827160493827</v>
      </c>
      <c r="P46" s="5">
        <f t="shared" si="13"/>
        <v>83.95061728395062</v>
      </c>
      <c r="Q46" s="9">
        <f t="shared" si="14"/>
        <v>0</v>
      </c>
      <c r="R46" s="9">
        <f t="shared" si="15"/>
        <v>5</v>
      </c>
    </row>
    <row r="47" spans="1:18" ht="15">
      <c r="A47" s="10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36</v>
      </c>
      <c r="M47" s="9">
        <f t="shared" si="18"/>
        <v>32</v>
      </c>
      <c r="N47" s="5">
        <f t="shared" si="12"/>
        <v>0</v>
      </c>
      <c r="O47" s="11">
        <f t="shared" si="17"/>
        <v>36.93827160493827</v>
      </c>
      <c r="P47" s="5">
        <f t="shared" si="13"/>
        <v>83.95061728395062</v>
      </c>
      <c r="Q47" s="9">
        <f t="shared" si="14"/>
        <v>0</v>
      </c>
      <c r="R47" s="9">
        <f t="shared" si="15"/>
        <v>0</v>
      </c>
    </row>
    <row r="48" spans="1:18" ht="15">
      <c r="A48" s="10">
        <v>32791</v>
      </c>
      <c r="B48"/>
      <c r="C48"/>
      <c r="D48">
        <v>1</v>
      </c>
      <c r="E48">
        <v>1</v>
      </c>
      <c r="F48"/>
      <c r="G48">
        <v>1</v>
      </c>
      <c r="H48"/>
      <c r="I48">
        <v>3</v>
      </c>
      <c r="J48" s="9">
        <f t="shared" si="16"/>
        <v>2</v>
      </c>
      <c r="K48" s="9">
        <f t="shared" si="11"/>
        <v>2</v>
      </c>
      <c r="L48" s="9">
        <f t="shared" si="18"/>
        <v>38</v>
      </c>
      <c r="M48" s="9">
        <f t="shared" si="18"/>
        <v>34</v>
      </c>
      <c r="N48" s="5">
        <f t="shared" si="12"/>
        <v>2.1728395061728394</v>
      </c>
      <c r="O48" s="11">
        <f t="shared" si="17"/>
        <v>39.111111111111114</v>
      </c>
      <c r="P48" s="5">
        <f t="shared" si="13"/>
        <v>88.8888888888889</v>
      </c>
      <c r="Q48" s="9">
        <f t="shared" si="14"/>
        <v>1</v>
      </c>
      <c r="R48" s="9">
        <f t="shared" si="15"/>
        <v>5</v>
      </c>
    </row>
    <row r="49" spans="1:18" ht="15">
      <c r="A49" s="10">
        <v>32792</v>
      </c>
      <c r="B49"/>
      <c r="C49"/>
      <c r="D49" s="12"/>
      <c r="E49" s="12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38</v>
      </c>
      <c r="M49" s="9">
        <f t="shared" si="18"/>
        <v>34</v>
      </c>
      <c r="N49" s="5">
        <f t="shared" si="12"/>
        <v>0</v>
      </c>
      <c r="O49" s="11">
        <f t="shared" si="17"/>
        <v>39.111111111111114</v>
      </c>
      <c r="P49" s="5">
        <f t="shared" si="13"/>
        <v>88.8888888888889</v>
      </c>
      <c r="Q49" s="9">
        <f t="shared" si="14"/>
        <v>0</v>
      </c>
      <c r="R49" s="9">
        <f t="shared" si="15"/>
        <v>0</v>
      </c>
    </row>
    <row r="50" spans="1:18" ht="15">
      <c r="A50" s="10">
        <v>32793</v>
      </c>
      <c r="B50"/>
      <c r="C50"/>
      <c r="D50"/>
      <c r="E50"/>
      <c r="F50"/>
      <c r="G50">
        <v>1</v>
      </c>
      <c r="H50">
        <v>1</v>
      </c>
      <c r="I50">
        <v>1</v>
      </c>
      <c r="J50" s="9">
        <f t="shared" si="16"/>
        <v>0</v>
      </c>
      <c r="K50" s="9">
        <f t="shared" si="11"/>
        <v>1</v>
      </c>
      <c r="L50" s="9">
        <f t="shared" si="18"/>
        <v>38</v>
      </c>
      <c r="M50" s="9">
        <f t="shared" si="18"/>
        <v>35</v>
      </c>
      <c r="N50" s="5">
        <f t="shared" si="12"/>
        <v>0.5432098765432098</v>
      </c>
      <c r="O50" s="11">
        <f t="shared" si="17"/>
        <v>39.65432098765432</v>
      </c>
      <c r="P50" s="5">
        <f t="shared" si="13"/>
        <v>90.12345679012346</v>
      </c>
      <c r="Q50" s="9">
        <f t="shared" si="14"/>
        <v>1</v>
      </c>
      <c r="R50" s="9">
        <f t="shared" si="15"/>
        <v>2</v>
      </c>
    </row>
    <row r="51" spans="1:18" ht="15">
      <c r="A51" s="10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38</v>
      </c>
      <c r="M51" s="9">
        <f t="shared" si="18"/>
        <v>35</v>
      </c>
      <c r="N51" s="5">
        <f t="shared" si="12"/>
        <v>0</v>
      </c>
      <c r="O51" s="11">
        <f t="shared" si="17"/>
        <v>39.65432098765432</v>
      </c>
      <c r="P51" s="5">
        <f t="shared" si="13"/>
        <v>90.12345679012346</v>
      </c>
      <c r="Q51" s="9">
        <f t="shared" si="14"/>
        <v>0</v>
      </c>
      <c r="R51" s="9">
        <f t="shared" si="15"/>
        <v>0</v>
      </c>
    </row>
    <row r="52" spans="1:18" ht="15">
      <c r="A52" s="10">
        <v>32795</v>
      </c>
      <c r="B52" s="12"/>
      <c r="C52"/>
      <c r="D52" s="12">
        <v>4</v>
      </c>
      <c r="E52" s="12">
        <v>2</v>
      </c>
      <c r="F52" s="12">
        <v>1</v>
      </c>
      <c r="G52">
        <v>1</v>
      </c>
      <c r="H52" s="12">
        <v>1</v>
      </c>
      <c r="I52" s="12">
        <v>2</v>
      </c>
      <c r="J52" s="9">
        <f t="shared" si="16"/>
        <v>6</v>
      </c>
      <c r="K52" s="9">
        <f t="shared" si="11"/>
        <v>1</v>
      </c>
      <c r="L52" s="9">
        <f t="shared" si="18"/>
        <v>44</v>
      </c>
      <c r="M52" s="9">
        <f t="shared" si="18"/>
        <v>36</v>
      </c>
      <c r="N52" s="5">
        <f t="shared" si="12"/>
        <v>3.802469135802469</v>
      </c>
      <c r="O52" s="11">
        <f t="shared" si="17"/>
        <v>43.45679012345679</v>
      </c>
      <c r="P52" s="5">
        <f t="shared" si="13"/>
        <v>98.76543209876544</v>
      </c>
      <c r="Q52" s="9">
        <f t="shared" si="14"/>
        <v>2</v>
      </c>
      <c r="R52" s="9">
        <f t="shared" si="15"/>
        <v>9</v>
      </c>
    </row>
    <row r="53" spans="1:19" ht="15">
      <c r="A53" s="10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44</v>
      </c>
      <c r="M53" s="9">
        <f t="shared" si="18"/>
        <v>36</v>
      </c>
      <c r="N53" s="5">
        <f t="shared" si="12"/>
        <v>0</v>
      </c>
      <c r="O53" s="11">
        <f t="shared" si="17"/>
        <v>43.45679012345679</v>
      </c>
      <c r="P53" s="5">
        <f t="shared" si="13"/>
        <v>98.76543209876544</v>
      </c>
      <c r="Q53" s="9">
        <f t="shared" si="14"/>
        <v>0</v>
      </c>
      <c r="R53" s="9">
        <f t="shared" si="15"/>
        <v>0</v>
      </c>
      <c r="S53" s="8" t="s">
        <v>52</v>
      </c>
    </row>
    <row r="54" spans="1:18" ht="15">
      <c r="A54" s="10">
        <v>32797</v>
      </c>
      <c r="B54"/>
      <c r="C54"/>
      <c r="D54" s="12"/>
      <c r="E54" s="12"/>
      <c r="F54"/>
      <c r="G54"/>
      <c r="H54" s="12"/>
      <c r="I54" s="12"/>
      <c r="J54" s="9">
        <f t="shared" si="19"/>
        <v>0</v>
      </c>
      <c r="K54" s="9">
        <f t="shared" si="11"/>
        <v>0</v>
      </c>
      <c r="L54" s="9">
        <f t="shared" si="18"/>
        <v>44</v>
      </c>
      <c r="M54" s="9">
        <f t="shared" si="18"/>
        <v>36</v>
      </c>
      <c r="N54" s="5">
        <f t="shared" si="12"/>
        <v>0</v>
      </c>
      <c r="O54" s="11">
        <f t="shared" si="17"/>
        <v>43.45679012345679</v>
      </c>
      <c r="P54" s="5">
        <f t="shared" si="13"/>
        <v>98.76543209876544</v>
      </c>
      <c r="Q54" s="9">
        <f t="shared" si="14"/>
        <v>0</v>
      </c>
      <c r="R54" s="9">
        <f t="shared" si="15"/>
        <v>0</v>
      </c>
    </row>
    <row r="55" spans="1:18" ht="15">
      <c r="A55" s="10">
        <v>32798</v>
      </c>
      <c r="B55"/>
      <c r="C55"/>
      <c r="D55"/>
      <c r="E55"/>
      <c r="F55"/>
      <c r="G55"/>
      <c r="H55">
        <v>1</v>
      </c>
      <c r="I55"/>
      <c r="J55" s="9">
        <f t="shared" si="19"/>
        <v>0</v>
      </c>
      <c r="K55" s="9">
        <f t="shared" si="11"/>
        <v>1</v>
      </c>
      <c r="L55" s="9">
        <f t="shared" si="18"/>
        <v>44</v>
      </c>
      <c r="M55" s="9">
        <f t="shared" si="18"/>
        <v>37</v>
      </c>
      <c r="N55" s="5">
        <f t="shared" si="12"/>
        <v>0.5432098765432098</v>
      </c>
      <c r="O55" s="11">
        <f t="shared" si="17"/>
        <v>44</v>
      </c>
      <c r="P55" s="5">
        <f t="shared" si="13"/>
        <v>100</v>
      </c>
      <c r="Q55" s="9">
        <f t="shared" si="14"/>
        <v>0</v>
      </c>
      <c r="R55" s="9">
        <f t="shared" si="15"/>
        <v>1</v>
      </c>
    </row>
    <row r="56" spans="1:18" ht="15">
      <c r="A56" s="10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44</v>
      </c>
      <c r="M56" s="9">
        <f t="shared" si="18"/>
        <v>37</v>
      </c>
      <c r="N56" s="5">
        <f t="shared" si="12"/>
        <v>0</v>
      </c>
      <c r="O56" s="11">
        <f t="shared" si="17"/>
        <v>44</v>
      </c>
      <c r="P56" s="5">
        <f t="shared" si="13"/>
        <v>100</v>
      </c>
      <c r="Q56" s="9">
        <f t="shared" si="14"/>
        <v>0</v>
      </c>
      <c r="R56" s="9">
        <f t="shared" si="15"/>
        <v>0</v>
      </c>
    </row>
    <row r="57" spans="1:18" ht="15">
      <c r="A57" s="10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44</v>
      </c>
      <c r="M57" s="9">
        <f t="shared" si="18"/>
        <v>37</v>
      </c>
      <c r="N57" s="5">
        <f t="shared" si="12"/>
        <v>0</v>
      </c>
      <c r="O57" s="11">
        <f t="shared" si="17"/>
        <v>44</v>
      </c>
      <c r="P57" s="5">
        <f t="shared" si="13"/>
        <v>100</v>
      </c>
      <c r="Q57" s="9">
        <f t="shared" si="14"/>
        <v>0</v>
      </c>
      <c r="R57" s="9">
        <f t="shared" si="15"/>
        <v>0</v>
      </c>
    </row>
    <row r="58" spans="1:18" ht="15">
      <c r="A58" s="10">
        <v>32801</v>
      </c>
      <c r="B58"/>
      <c r="C58"/>
      <c r="D58" s="12"/>
      <c r="E58" s="12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44</v>
      </c>
      <c r="M58" s="9">
        <f t="shared" si="18"/>
        <v>37</v>
      </c>
      <c r="N58" s="5">
        <f t="shared" si="12"/>
        <v>0</v>
      </c>
      <c r="O58" s="11">
        <f t="shared" si="17"/>
        <v>44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0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44</v>
      </c>
      <c r="M59" s="9">
        <f t="shared" si="18"/>
        <v>37</v>
      </c>
      <c r="N59" s="5">
        <f t="shared" si="12"/>
        <v>0</v>
      </c>
      <c r="O59" s="11">
        <f t="shared" si="17"/>
        <v>44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0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44</v>
      </c>
      <c r="M60" s="9">
        <f t="shared" si="18"/>
        <v>37</v>
      </c>
      <c r="N60" s="5">
        <f t="shared" si="12"/>
        <v>0</v>
      </c>
      <c r="O60" s="11">
        <f t="shared" si="17"/>
        <v>44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0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44</v>
      </c>
      <c r="M61" s="9">
        <f t="shared" si="18"/>
        <v>37</v>
      </c>
      <c r="N61" s="5">
        <f t="shared" si="12"/>
        <v>0</v>
      </c>
      <c r="O61" s="11">
        <f t="shared" si="17"/>
        <v>44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0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44</v>
      </c>
      <c r="M62" s="9">
        <f t="shared" si="18"/>
        <v>37</v>
      </c>
      <c r="N62" s="5">
        <f t="shared" si="12"/>
        <v>0</v>
      </c>
      <c r="O62" s="11">
        <f t="shared" si="17"/>
        <v>44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0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44</v>
      </c>
      <c r="M63" s="9">
        <f t="shared" si="18"/>
        <v>37</v>
      </c>
      <c r="N63" s="5">
        <f t="shared" si="12"/>
        <v>0</v>
      </c>
      <c r="O63" s="11">
        <f t="shared" si="17"/>
        <v>44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0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44</v>
      </c>
      <c r="M64" s="9">
        <f t="shared" si="18"/>
        <v>37</v>
      </c>
      <c r="N64" s="5">
        <f t="shared" si="12"/>
        <v>0</v>
      </c>
      <c r="O64" s="11">
        <f t="shared" si="17"/>
        <v>44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0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44</v>
      </c>
      <c r="M65" s="9">
        <f t="shared" si="20"/>
        <v>37</v>
      </c>
      <c r="N65" s="5">
        <f t="shared" si="12"/>
        <v>0</v>
      </c>
      <c r="O65" s="11">
        <f t="shared" si="17"/>
        <v>44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0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9"/>
        <v>0</v>
      </c>
      <c r="K66" s="9">
        <f t="shared" si="11"/>
        <v>0</v>
      </c>
      <c r="L66" s="9">
        <f t="shared" si="20"/>
        <v>44</v>
      </c>
      <c r="M66" s="9">
        <f t="shared" si="20"/>
        <v>37</v>
      </c>
      <c r="N66" s="5">
        <f t="shared" si="12"/>
        <v>0</v>
      </c>
      <c r="O66" s="11">
        <f t="shared" si="17"/>
        <v>44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0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44</v>
      </c>
      <c r="M67" s="9">
        <f t="shared" si="20"/>
        <v>37</v>
      </c>
      <c r="N67" s="5">
        <f t="shared" si="12"/>
        <v>0</v>
      </c>
      <c r="O67" s="11">
        <f t="shared" si="17"/>
        <v>44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53</v>
      </c>
    </row>
    <row r="68" spans="1:18" ht="15">
      <c r="A68" s="10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44</v>
      </c>
      <c r="M68" s="9">
        <f t="shared" si="20"/>
        <v>37</v>
      </c>
      <c r="N68" s="5">
        <f aca="true" t="shared" si="22" ref="N68:N101">(+J68+K68)*($J$103/($J$103+$K$103))</f>
        <v>0</v>
      </c>
      <c r="O68" s="11">
        <f t="shared" si="17"/>
        <v>44</v>
      </c>
      <c r="P68" s="5">
        <f aca="true" t="shared" si="23" ref="P68:P101">O68*100/$N$103</f>
        <v>100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0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44</v>
      </c>
      <c r="M69" s="9">
        <f t="shared" si="20"/>
        <v>37</v>
      </c>
      <c r="N69" s="5">
        <f t="shared" si="22"/>
        <v>0</v>
      </c>
      <c r="O69" s="11">
        <f aca="true" t="shared" si="27" ref="O69:O101">O68+N69</f>
        <v>44</v>
      </c>
      <c r="P69" s="5">
        <f t="shared" si="23"/>
        <v>100</v>
      </c>
      <c r="Q69" s="9">
        <f t="shared" si="24"/>
        <v>0</v>
      </c>
      <c r="R69" s="9">
        <f t="shared" si="25"/>
        <v>0</v>
      </c>
    </row>
    <row r="70" spans="1:18" ht="15">
      <c r="A70" s="10">
        <v>32813</v>
      </c>
      <c r="B70" s="12"/>
      <c r="C70"/>
      <c r="D70" s="12"/>
      <c r="E70" s="12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44</v>
      </c>
      <c r="M70" s="9">
        <f t="shared" si="20"/>
        <v>37</v>
      </c>
      <c r="N70" s="5">
        <f t="shared" si="22"/>
        <v>0</v>
      </c>
      <c r="O70" s="11">
        <f t="shared" si="27"/>
        <v>44</v>
      </c>
      <c r="P70" s="5">
        <f t="shared" si="23"/>
        <v>100</v>
      </c>
      <c r="Q70" s="9">
        <f t="shared" si="24"/>
        <v>0</v>
      </c>
      <c r="R70" s="9">
        <f t="shared" si="25"/>
        <v>0</v>
      </c>
    </row>
    <row r="71" spans="1:18" ht="15">
      <c r="A71" s="10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44</v>
      </c>
      <c r="M71" s="9">
        <f t="shared" si="20"/>
        <v>37</v>
      </c>
      <c r="N71" s="5">
        <f t="shared" si="22"/>
        <v>0</v>
      </c>
      <c r="O71" s="11">
        <f t="shared" si="27"/>
        <v>44</v>
      </c>
      <c r="P71" s="5">
        <f t="shared" si="23"/>
        <v>100</v>
      </c>
      <c r="Q71" s="9">
        <f t="shared" si="24"/>
        <v>0</v>
      </c>
      <c r="R71" s="9">
        <f t="shared" si="25"/>
        <v>0</v>
      </c>
    </row>
    <row r="72" spans="1:18" ht="15">
      <c r="A72" s="10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44</v>
      </c>
      <c r="M72" s="9">
        <f t="shared" si="20"/>
        <v>37</v>
      </c>
      <c r="N72" s="5">
        <f t="shared" si="22"/>
        <v>0</v>
      </c>
      <c r="O72" s="11">
        <f t="shared" si="27"/>
        <v>44</v>
      </c>
      <c r="P72" s="5">
        <f t="shared" si="23"/>
        <v>100</v>
      </c>
      <c r="Q72" s="9">
        <f t="shared" si="24"/>
        <v>0</v>
      </c>
      <c r="R72" s="9">
        <f t="shared" si="25"/>
        <v>0</v>
      </c>
    </row>
    <row r="73" spans="1:18" ht="15">
      <c r="A73" s="10">
        <v>32816</v>
      </c>
      <c r="B73"/>
      <c r="C73"/>
      <c r="D73"/>
      <c r="E73" s="12"/>
      <c r="F73"/>
      <c r="G73"/>
      <c r="H73"/>
      <c r="I73" s="12"/>
      <c r="J73" s="9">
        <f t="shared" si="26"/>
        <v>0</v>
      </c>
      <c r="K73" s="9">
        <f t="shared" si="21"/>
        <v>0</v>
      </c>
      <c r="L73" s="9">
        <f t="shared" si="20"/>
        <v>44</v>
      </c>
      <c r="M73" s="9">
        <f t="shared" si="20"/>
        <v>37</v>
      </c>
      <c r="N73" s="5">
        <f t="shared" si="22"/>
        <v>0</v>
      </c>
      <c r="O73" s="11">
        <f t="shared" si="27"/>
        <v>44</v>
      </c>
      <c r="P73" s="5">
        <f t="shared" si="23"/>
        <v>100</v>
      </c>
      <c r="Q73" s="9">
        <f t="shared" si="24"/>
        <v>0</v>
      </c>
      <c r="R73" s="9">
        <f t="shared" si="25"/>
        <v>0</v>
      </c>
    </row>
    <row r="74" spans="1:18" ht="15">
      <c r="A74" s="10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44</v>
      </c>
      <c r="M74" s="9">
        <f t="shared" si="20"/>
        <v>37</v>
      </c>
      <c r="N74" s="5">
        <f t="shared" si="22"/>
        <v>0</v>
      </c>
      <c r="O74" s="11">
        <f t="shared" si="27"/>
        <v>44</v>
      </c>
      <c r="P74" s="5">
        <f t="shared" si="23"/>
        <v>100</v>
      </c>
      <c r="Q74" s="9">
        <f t="shared" si="24"/>
        <v>0</v>
      </c>
      <c r="R74" s="9">
        <f t="shared" si="25"/>
        <v>0</v>
      </c>
    </row>
    <row r="75" spans="1:18" ht="15">
      <c r="A75" s="10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44</v>
      </c>
      <c r="M75" s="9">
        <f t="shared" si="20"/>
        <v>37</v>
      </c>
      <c r="N75" s="5">
        <f t="shared" si="22"/>
        <v>0</v>
      </c>
      <c r="O75" s="11">
        <f t="shared" si="27"/>
        <v>44</v>
      </c>
      <c r="P75" s="5">
        <f t="shared" si="23"/>
        <v>100</v>
      </c>
      <c r="Q75" s="9">
        <f t="shared" si="24"/>
        <v>0</v>
      </c>
      <c r="R75" s="9">
        <f t="shared" si="25"/>
        <v>0</v>
      </c>
    </row>
    <row r="76" spans="1:18" ht="15">
      <c r="A76" s="10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44</v>
      </c>
      <c r="M76" s="9">
        <f t="shared" si="20"/>
        <v>37</v>
      </c>
      <c r="N76" s="5">
        <f t="shared" si="22"/>
        <v>0</v>
      </c>
      <c r="O76" s="11">
        <f t="shared" si="27"/>
        <v>44</v>
      </c>
      <c r="P76" s="5">
        <f t="shared" si="23"/>
        <v>100</v>
      </c>
      <c r="Q76" s="9">
        <f t="shared" si="24"/>
        <v>0</v>
      </c>
      <c r="R76" s="9">
        <f t="shared" si="25"/>
        <v>0</v>
      </c>
    </row>
    <row r="77" spans="1:18" ht="15">
      <c r="A77" s="10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44</v>
      </c>
      <c r="M77" s="9">
        <f t="shared" si="20"/>
        <v>37</v>
      </c>
      <c r="N77" s="5">
        <f t="shared" si="22"/>
        <v>0</v>
      </c>
      <c r="O77" s="11">
        <f t="shared" si="27"/>
        <v>44</v>
      </c>
      <c r="P77" s="5">
        <f t="shared" si="23"/>
        <v>100</v>
      </c>
      <c r="Q77" s="9">
        <f t="shared" si="24"/>
        <v>0</v>
      </c>
      <c r="R77" s="9">
        <f t="shared" si="25"/>
        <v>0</v>
      </c>
    </row>
    <row r="78" spans="1:18" ht="15">
      <c r="A78" s="10">
        <v>32821</v>
      </c>
      <c r="B78"/>
      <c r="C78" s="12"/>
      <c r="D78" s="12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44</v>
      </c>
      <c r="M78" s="9">
        <f t="shared" si="20"/>
        <v>37</v>
      </c>
      <c r="N78" s="5">
        <f t="shared" si="22"/>
        <v>0</v>
      </c>
      <c r="O78" s="11">
        <f t="shared" si="27"/>
        <v>44</v>
      </c>
      <c r="P78" s="5">
        <f t="shared" si="23"/>
        <v>100</v>
      </c>
      <c r="Q78" s="9">
        <f t="shared" si="24"/>
        <v>0</v>
      </c>
      <c r="R78" s="9">
        <f t="shared" si="25"/>
        <v>0</v>
      </c>
    </row>
    <row r="79" spans="1:18" ht="15">
      <c r="A79" s="10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44</v>
      </c>
      <c r="M79" s="9">
        <f t="shared" si="20"/>
        <v>37</v>
      </c>
      <c r="N79" s="5">
        <f t="shared" si="22"/>
        <v>0</v>
      </c>
      <c r="O79" s="11">
        <f t="shared" si="27"/>
        <v>44</v>
      </c>
      <c r="P79" s="5">
        <f t="shared" si="23"/>
        <v>100</v>
      </c>
      <c r="Q79" s="9">
        <f t="shared" si="24"/>
        <v>0</v>
      </c>
      <c r="R79" s="9">
        <f t="shared" si="25"/>
        <v>0</v>
      </c>
    </row>
    <row r="80" spans="1:18" ht="15">
      <c r="A80" s="10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44</v>
      </c>
      <c r="M80" s="9">
        <f t="shared" si="20"/>
        <v>37</v>
      </c>
      <c r="N80" s="5">
        <f t="shared" si="22"/>
        <v>0</v>
      </c>
      <c r="O80" s="11">
        <f t="shared" si="27"/>
        <v>44</v>
      </c>
      <c r="P80" s="5">
        <f t="shared" si="23"/>
        <v>100</v>
      </c>
      <c r="Q80" s="9">
        <f t="shared" si="24"/>
        <v>0</v>
      </c>
      <c r="R80" s="9">
        <f t="shared" si="25"/>
        <v>0</v>
      </c>
    </row>
    <row r="81" spans="1:19" ht="15">
      <c r="A81" s="10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44</v>
      </c>
      <c r="M81" s="9">
        <f t="shared" si="20"/>
        <v>37</v>
      </c>
      <c r="N81" s="5">
        <f t="shared" si="22"/>
        <v>0</v>
      </c>
      <c r="O81" s="11">
        <f t="shared" si="27"/>
        <v>44</v>
      </c>
      <c r="P81" s="5">
        <f t="shared" si="23"/>
        <v>100</v>
      </c>
      <c r="Q81" s="9">
        <f t="shared" si="24"/>
        <v>0</v>
      </c>
      <c r="R81" s="9">
        <f t="shared" si="25"/>
        <v>0</v>
      </c>
      <c r="S81" s="8" t="s">
        <v>54</v>
      </c>
    </row>
    <row r="82" spans="1:18" ht="15">
      <c r="A82" s="10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44</v>
      </c>
      <c r="M82" s="9">
        <f t="shared" si="20"/>
        <v>37</v>
      </c>
      <c r="N82" s="5">
        <f t="shared" si="22"/>
        <v>0</v>
      </c>
      <c r="O82" s="11">
        <f t="shared" si="27"/>
        <v>44</v>
      </c>
      <c r="P82" s="5">
        <f t="shared" si="23"/>
        <v>100</v>
      </c>
      <c r="Q82" s="9">
        <f t="shared" si="24"/>
        <v>0</v>
      </c>
      <c r="R82" s="9">
        <f t="shared" si="25"/>
        <v>0</v>
      </c>
    </row>
    <row r="83" spans="1:18" ht="15">
      <c r="A83" s="10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44</v>
      </c>
      <c r="M83" s="9">
        <f t="shared" si="20"/>
        <v>37</v>
      </c>
      <c r="N83" s="5">
        <f t="shared" si="22"/>
        <v>0</v>
      </c>
      <c r="O83" s="11">
        <f t="shared" si="27"/>
        <v>44</v>
      </c>
      <c r="P83" s="5">
        <f t="shared" si="23"/>
        <v>100</v>
      </c>
      <c r="Q83" s="9">
        <f t="shared" si="24"/>
        <v>0</v>
      </c>
      <c r="R83" s="9">
        <f t="shared" si="25"/>
        <v>0</v>
      </c>
    </row>
    <row r="84" spans="1:18" ht="15">
      <c r="A84" s="10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44</v>
      </c>
      <c r="M84" s="9">
        <f t="shared" si="20"/>
        <v>37</v>
      </c>
      <c r="N84" s="5">
        <f t="shared" si="22"/>
        <v>0</v>
      </c>
      <c r="O84" s="11">
        <f t="shared" si="27"/>
        <v>44</v>
      </c>
      <c r="P84" s="5">
        <f t="shared" si="23"/>
        <v>100</v>
      </c>
      <c r="Q84" s="9">
        <f t="shared" si="24"/>
        <v>0</v>
      </c>
      <c r="R84" s="9">
        <f t="shared" si="25"/>
        <v>0</v>
      </c>
    </row>
    <row r="85" spans="1:18" ht="15">
      <c r="A85" s="10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44</v>
      </c>
      <c r="M85" s="9">
        <f t="shared" si="29"/>
        <v>37</v>
      </c>
      <c r="N85" s="5">
        <f t="shared" si="22"/>
        <v>0</v>
      </c>
      <c r="O85" s="11">
        <f t="shared" si="27"/>
        <v>44</v>
      </c>
      <c r="P85" s="5">
        <f t="shared" si="23"/>
        <v>100</v>
      </c>
      <c r="Q85" s="9">
        <f t="shared" si="24"/>
        <v>0</v>
      </c>
      <c r="R85" s="9">
        <f t="shared" si="25"/>
        <v>0</v>
      </c>
    </row>
    <row r="86" spans="1:18" ht="15">
      <c r="A86" s="10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44</v>
      </c>
      <c r="M86" s="9">
        <f t="shared" si="29"/>
        <v>37</v>
      </c>
      <c r="N86" s="5">
        <f t="shared" si="22"/>
        <v>0</v>
      </c>
      <c r="O86" s="11">
        <f t="shared" si="27"/>
        <v>44</v>
      </c>
      <c r="P86" s="5">
        <f t="shared" si="23"/>
        <v>100</v>
      </c>
      <c r="Q86" s="9">
        <f t="shared" si="24"/>
        <v>0</v>
      </c>
      <c r="R86" s="9">
        <f t="shared" si="25"/>
        <v>0</v>
      </c>
    </row>
    <row r="87" spans="1:18" ht="15">
      <c r="A87" s="10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28"/>
        <v>0</v>
      </c>
      <c r="K87" s="9">
        <f t="shared" si="21"/>
        <v>0</v>
      </c>
      <c r="L87" s="9">
        <f t="shared" si="29"/>
        <v>44</v>
      </c>
      <c r="M87" s="9">
        <f t="shared" si="29"/>
        <v>37</v>
      </c>
      <c r="N87" s="5">
        <f t="shared" si="22"/>
        <v>0</v>
      </c>
      <c r="O87" s="11">
        <f t="shared" si="27"/>
        <v>44</v>
      </c>
      <c r="P87" s="5">
        <f t="shared" si="23"/>
        <v>100</v>
      </c>
      <c r="Q87" s="9">
        <f t="shared" si="24"/>
        <v>0</v>
      </c>
      <c r="R87" s="9">
        <f t="shared" si="25"/>
        <v>0</v>
      </c>
    </row>
    <row r="88" spans="1:18" ht="15">
      <c r="A88" s="10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44</v>
      </c>
      <c r="M88" s="9">
        <f t="shared" si="29"/>
        <v>37</v>
      </c>
      <c r="N88" s="5">
        <f t="shared" si="22"/>
        <v>0</v>
      </c>
      <c r="O88" s="11">
        <f t="shared" si="27"/>
        <v>44</v>
      </c>
      <c r="P88" s="5">
        <f t="shared" si="23"/>
        <v>100</v>
      </c>
      <c r="Q88" s="9">
        <f t="shared" si="24"/>
        <v>0</v>
      </c>
      <c r="R88" s="9">
        <f t="shared" si="25"/>
        <v>0</v>
      </c>
    </row>
    <row r="89" spans="1:18" ht="15">
      <c r="A89" s="10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44</v>
      </c>
      <c r="M89" s="9">
        <f t="shared" si="29"/>
        <v>37</v>
      </c>
      <c r="N89" s="5">
        <f t="shared" si="22"/>
        <v>0</v>
      </c>
      <c r="O89" s="11">
        <f t="shared" si="27"/>
        <v>44</v>
      </c>
      <c r="P89" s="5">
        <f t="shared" si="23"/>
        <v>100</v>
      </c>
      <c r="Q89" s="9">
        <f t="shared" si="24"/>
        <v>0</v>
      </c>
      <c r="R89" s="9">
        <f t="shared" si="25"/>
        <v>0</v>
      </c>
    </row>
    <row r="90" spans="1:18" ht="15">
      <c r="A90" s="10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44</v>
      </c>
      <c r="M90" s="9">
        <f t="shared" si="29"/>
        <v>37</v>
      </c>
      <c r="N90" s="5">
        <f t="shared" si="22"/>
        <v>0</v>
      </c>
      <c r="O90" s="11">
        <f t="shared" si="27"/>
        <v>44</v>
      </c>
      <c r="P90" s="5">
        <f t="shared" si="23"/>
        <v>100</v>
      </c>
      <c r="Q90" s="9">
        <f t="shared" si="24"/>
        <v>0</v>
      </c>
      <c r="R90" s="9">
        <f t="shared" si="25"/>
        <v>0</v>
      </c>
    </row>
    <row r="91" spans="1:18" ht="15">
      <c r="A91" s="10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44</v>
      </c>
      <c r="M91" s="9">
        <f t="shared" si="29"/>
        <v>37</v>
      </c>
      <c r="N91" s="5">
        <f t="shared" si="22"/>
        <v>0</v>
      </c>
      <c r="O91" s="11">
        <f t="shared" si="27"/>
        <v>44</v>
      </c>
      <c r="P91" s="5">
        <f t="shared" si="23"/>
        <v>100</v>
      </c>
      <c r="Q91" s="9">
        <f t="shared" si="24"/>
        <v>0</v>
      </c>
      <c r="R91" s="9">
        <f t="shared" si="25"/>
        <v>0</v>
      </c>
    </row>
    <row r="92" spans="1:18" ht="15">
      <c r="A92" s="10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44</v>
      </c>
      <c r="M92" s="9">
        <f t="shared" si="29"/>
        <v>37</v>
      </c>
      <c r="N92" s="5">
        <f t="shared" si="22"/>
        <v>0</v>
      </c>
      <c r="O92" s="11">
        <f t="shared" si="27"/>
        <v>44</v>
      </c>
      <c r="P92" s="5">
        <f t="shared" si="23"/>
        <v>100</v>
      </c>
      <c r="Q92" s="9">
        <f t="shared" si="24"/>
        <v>0</v>
      </c>
      <c r="R92" s="9">
        <f t="shared" si="25"/>
        <v>0</v>
      </c>
    </row>
    <row r="93" spans="1:18" ht="15">
      <c r="A93" s="10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44</v>
      </c>
      <c r="M93" s="9">
        <f t="shared" si="29"/>
        <v>37</v>
      </c>
      <c r="N93" s="5">
        <f t="shared" si="22"/>
        <v>0</v>
      </c>
      <c r="O93" s="11">
        <f t="shared" si="27"/>
        <v>44</v>
      </c>
      <c r="P93" s="5">
        <f t="shared" si="23"/>
        <v>100</v>
      </c>
      <c r="Q93" s="9">
        <f t="shared" si="24"/>
        <v>0</v>
      </c>
      <c r="R93" s="9">
        <f t="shared" si="25"/>
        <v>0</v>
      </c>
    </row>
    <row r="94" spans="1:18" ht="15">
      <c r="A94" s="10">
        <v>32837</v>
      </c>
      <c r="B94"/>
      <c r="C94"/>
      <c r="D94" s="12"/>
      <c r="E94" s="12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44</v>
      </c>
      <c r="M94" s="9">
        <f t="shared" si="29"/>
        <v>37</v>
      </c>
      <c r="N94" s="5">
        <f t="shared" si="22"/>
        <v>0</v>
      </c>
      <c r="O94" s="11">
        <f t="shared" si="27"/>
        <v>44</v>
      </c>
      <c r="P94" s="5">
        <f t="shared" si="23"/>
        <v>100</v>
      </c>
      <c r="Q94" s="9">
        <f t="shared" si="24"/>
        <v>0</v>
      </c>
      <c r="R94" s="9">
        <f t="shared" si="25"/>
        <v>0</v>
      </c>
    </row>
    <row r="95" spans="1:19" ht="15">
      <c r="A95" s="10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44</v>
      </c>
      <c r="M95" s="9">
        <f t="shared" si="29"/>
        <v>37</v>
      </c>
      <c r="N95" s="5">
        <f t="shared" si="22"/>
        <v>0</v>
      </c>
      <c r="O95" s="11">
        <f t="shared" si="27"/>
        <v>44</v>
      </c>
      <c r="P95" s="5">
        <f t="shared" si="23"/>
        <v>100</v>
      </c>
      <c r="Q95" s="9">
        <f t="shared" si="24"/>
        <v>0</v>
      </c>
      <c r="R95" s="9">
        <f t="shared" si="25"/>
        <v>0</v>
      </c>
      <c r="S95" s="8" t="s">
        <v>55</v>
      </c>
    </row>
    <row r="96" spans="1:18" ht="15">
      <c r="A96" s="10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44</v>
      </c>
      <c r="M96" s="9">
        <f t="shared" si="29"/>
        <v>37</v>
      </c>
      <c r="N96" s="5">
        <f t="shared" si="22"/>
        <v>0</v>
      </c>
      <c r="O96" s="11">
        <f t="shared" si="27"/>
        <v>44</v>
      </c>
      <c r="P96" s="5">
        <f t="shared" si="23"/>
        <v>100</v>
      </c>
      <c r="Q96" s="9">
        <f t="shared" si="24"/>
        <v>0</v>
      </c>
      <c r="R96" s="9">
        <f t="shared" si="25"/>
        <v>0</v>
      </c>
    </row>
    <row r="97" spans="1:18" ht="15">
      <c r="A97" s="10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44</v>
      </c>
      <c r="M97" s="9">
        <f t="shared" si="29"/>
        <v>37</v>
      </c>
      <c r="N97" s="5">
        <f t="shared" si="22"/>
        <v>0</v>
      </c>
      <c r="O97" s="11">
        <f t="shared" si="27"/>
        <v>44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0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44</v>
      </c>
      <c r="M98" s="9">
        <f t="shared" si="29"/>
        <v>37</v>
      </c>
      <c r="N98" s="5">
        <f t="shared" si="22"/>
        <v>0</v>
      </c>
      <c r="O98" s="11">
        <f t="shared" si="27"/>
        <v>44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0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44</v>
      </c>
      <c r="M99" s="9">
        <f t="shared" si="29"/>
        <v>37</v>
      </c>
      <c r="N99" s="5">
        <f t="shared" si="22"/>
        <v>0</v>
      </c>
      <c r="O99" s="11">
        <f t="shared" si="27"/>
        <v>44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0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44</v>
      </c>
      <c r="M100" s="9">
        <f t="shared" si="29"/>
        <v>37</v>
      </c>
      <c r="N100" s="5">
        <f t="shared" si="22"/>
        <v>0</v>
      </c>
      <c r="O100" s="11">
        <f t="shared" si="27"/>
        <v>44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0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44</v>
      </c>
      <c r="M101" s="9">
        <f t="shared" si="29"/>
        <v>37</v>
      </c>
      <c r="N101" s="5">
        <f t="shared" si="22"/>
        <v>0</v>
      </c>
      <c r="O101" s="11">
        <f t="shared" si="27"/>
        <v>44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49</v>
      </c>
      <c r="B103" s="9">
        <f aca="true" t="shared" si="30" ref="B103:K103">SUM(B4:B101)</f>
        <v>1</v>
      </c>
      <c r="C103" s="9">
        <f t="shared" si="30"/>
        <v>0</v>
      </c>
      <c r="D103" s="9">
        <f t="shared" si="30"/>
        <v>26</v>
      </c>
      <c r="E103" s="9">
        <f t="shared" si="30"/>
        <v>19</v>
      </c>
      <c r="F103" s="9">
        <f t="shared" si="30"/>
        <v>1</v>
      </c>
      <c r="G103" s="9">
        <f t="shared" si="30"/>
        <v>4</v>
      </c>
      <c r="H103" s="9">
        <f t="shared" si="30"/>
        <v>12</v>
      </c>
      <c r="I103" s="9">
        <f t="shared" si="30"/>
        <v>30</v>
      </c>
      <c r="J103" s="9">
        <f t="shared" si="30"/>
        <v>44</v>
      </c>
      <c r="K103" s="9">
        <f t="shared" si="30"/>
        <v>37</v>
      </c>
      <c r="N103" s="5">
        <f>SUM(N4:N101)</f>
        <v>44</v>
      </c>
      <c r="Q103" s="11">
        <f>SUM(Q4:Q101)</f>
        <v>6</v>
      </c>
      <c r="R103" s="11">
        <f>SUM(R4:R101)</f>
        <v>87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8">
      <selection activeCell="T20" sqref="T20:Y25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57</v>
      </c>
      <c r="C1" s="3"/>
      <c r="D1" s="3"/>
      <c r="E1" s="3"/>
      <c r="F1" s="3"/>
      <c r="G1" s="3" t="s">
        <v>56</v>
      </c>
      <c r="H1" s="3"/>
      <c r="T1" s="2" t="s">
        <v>1</v>
      </c>
      <c r="U1" s="4" t="str">
        <f>B1</f>
        <v>Gulf Fritillary</v>
      </c>
      <c r="V1"/>
      <c r="W1" s="3"/>
      <c r="X1"/>
      <c r="Y1" s="3" t="str">
        <f>G1</f>
        <v>Fall 1997</v>
      </c>
      <c r="AC1" s="5"/>
    </row>
    <row r="2" spans="1:29" ht="12.75">
      <c r="A2" s="6" t="s">
        <v>2</v>
      </c>
      <c r="B2" s="7" t="s">
        <v>3</v>
      </c>
      <c r="C2" s="7" t="s">
        <v>3</v>
      </c>
      <c r="D2" s="7" t="s">
        <v>3</v>
      </c>
      <c r="E2" s="7" t="s">
        <v>3</v>
      </c>
      <c r="F2" s="7" t="s">
        <v>4</v>
      </c>
      <c r="G2" s="7" t="s">
        <v>4</v>
      </c>
      <c r="H2" s="7" t="s">
        <v>4</v>
      </c>
      <c r="I2" s="7" t="s">
        <v>4</v>
      </c>
      <c r="J2" s="7" t="s">
        <v>3</v>
      </c>
      <c r="K2" s="7" t="s">
        <v>4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8</v>
      </c>
      <c r="T2" s="8" t="s">
        <v>9</v>
      </c>
      <c r="V2" s="9">
        <f>Q103+R103</f>
        <v>163</v>
      </c>
      <c r="X2" s="8" t="s">
        <v>10</v>
      </c>
      <c r="Z2" s="8" t="s">
        <v>11</v>
      </c>
      <c r="AB2" s="8" t="s">
        <v>12</v>
      </c>
      <c r="AC2" s="8" t="s">
        <v>13</v>
      </c>
    </row>
    <row r="3" spans="2:29" ht="15">
      <c r="B3" s="7" t="s">
        <v>14</v>
      </c>
      <c r="C3" s="7" t="s">
        <v>15</v>
      </c>
      <c r="D3" s="7" t="s">
        <v>16</v>
      </c>
      <c r="E3" s="7" t="s">
        <v>17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20</v>
      </c>
      <c r="P3" s="7" t="s">
        <v>22</v>
      </c>
      <c r="Q3" s="7" t="s">
        <v>23</v>
      </c>
      <c r="R3" s="7" t="s">
        <v>24</v>
      </c>
      <c r="T3" s="8" t="s">
        <v>25</v>
      </c>
      <c r="V3" s="9">
        <f>R103-Q103</f>
        <v>161</v>
      </c>
      <c r="W3"/>
      <c r="X3" s="6" t="s">
        <v>26</v>
      </c>
      <c r="Z3" s="8" t="s">
        <v>27</v>
      </c>
      <c r="AB3" s="8" t="s">
        <v>28</v>
      </c>
      <c r="AC3" s="8" t="s">
        <v>23</v>
      </c>
    </row>
    <row r="4" spans="1:29" ht="15">
      <c r="A4" s="10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29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10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30</v>
      </c>
      <c r="V5" s="9">
        <f>R103</f>
        <v>162</v>
      </c>
      <c r="W5"/>
      <c r="X5"/>
      <c r="Y5" s="1" t="s">
        <v>31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0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32</v>
      </c>
      <c r="V6" s="9">
        <f>Q103</f>
        <v>1</v>
      </c>
      <c r="W6"/>
      <c r="X6" s="1" t="s">
        <v>33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10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34</v>
      </c>
      <c r="V7" s="5">
        <f>V5*100/(V5+V6)</f>
        <v>99.38650306748467</v>
      </c>
      <c r="W7"/>
      <c r="Y7" s="1" t="s">
        <v>35</v>
      </c>
      <c r="Z7" s="11">
        <f>SUM(N25:N31)</f>
        <v>0</v>
      </c>
      <c r="AA7" s="5">
        <f t="shared" si="6"/>
        <v>0</v>
      </c>
      <c r="AB7" s="11">
        <f>SUM(Q25:Q31)+SUM(R25:R31)</f>
        <v>0</v>
      </c>
      <c r="AC7" s="11" t="e">
        <f>100*SUM(R25:R31)/AB7</f>
        <v>#DIV/0!</v>
      </c>
    </row>
    <row r="8" spans="1:29" ht="15">
      <c r="A8" s="10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36</v>
      </c>
      <c r="Z8" s="11">
        <f>SUM(N32:N38)</f>
        <v>0</v>
      </c>
      <c r="AA8" s="5">
        <f t="shared" si="6"/>
        <v>0</v>
      </c>
      <c r="AB8" s="11">
        <f>SUM(Q32:Q38)+SUM(R32:R38)</f>
        <v>0</v>
      </c>
      <c r="AC8" s="11" t="e">
        <f>100*SUM(R32:R38)/AB8</f>
        <v>#DIV/0!</v>
      </c>
    </row>
    <row r="9" spans="1:29" ht="15">
      <c r="A9" s="10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37</v>
      </c>
      <c r="V9" s="5"/>
      <c r="W9"/>
      <c r="Y9" s="1" t="s">
        <v>38</v>
      </c>
      <c r="Z9" s="11">
        <f>SUM(N39:N45)</f>
        <v>47.87577639751552</v>
      </c>
      <c r="AA9" s="5">
        <f t="shared" si="6"/>
        <v>58.38509316770186</v>
      </c>
      <c r="AB9" s="11">
        <f>SUM(Q39:Q45)+SUM(R39:R45)</f>
        <v>96</v>
      </c>
      <c r="AC9" s="11">
        <f>100*SUM(R39:R45)/AB9</f>
        <v>98.95833333333333</v>
      </c>
    </row>
    <row r="10" spans="1:29" ht="15">
      <c r="A10" s="10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1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3</v>
      </c>
      <c r="V10" s="5">
        <f>100*(+E103/(E103+D103))</f>
        <v>45.78313253012048</v>
      </c>
      <c r="W10"/>
      <c r="X10" s="8" t="s">
        <v>39</v>
      </c>
      <c r="Z10" s="11">
        <f>SUM(N46:N52)</f>
        <v>32.59627329192546</v>
      </c>
      <c r="AA10" s="5">
        <f t="shared" si="6"/>
        <v>39.75155279503106</v>
      </c>
      <c r="AB10" s="11">
        <f>SUM(Q46:Q52)+SUM(R46:R52)</f>
        <v>64</v>
      </c>
      <c r="AC10" s="11">
        <f>100*SUM(R46:R52)/AB10</f>
        <v>100</v>
      </c>
    </row>
    <row r="11" spans="1:29" ht="15">
      <c r="A11" s="10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1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40</v>
      </c>
      <c r="U11" s="8" t="s">
        <v>4</v>
      </c>
      <c r="V11" s="5">
        <f>100*(+I103/(I103+H103))</f>
        <v>59.49367088607595</v>
      </c>
      <c r="W11"/>
      <c r="Y11" s="8" t="s">
        <v>41</v>
      </c>
      <c r="Z11" s="11">
        <f>SUM(N53:N59)</f>
        <v>1.5279503105590062</v>
      </c>
      <c r="AA11" s="5">
        <f t="shared" si="6"/>
        <v>1.863354037267081</v>
      </c>
      <c r="AB11" s="11">
        <f>SUM(Q53:Q59)+SUM(R53:R59)</f>
        <v>3</v>
      </c>
      <c r="AC11" s="11">
        <f>100*SUM(R53:R59)/AB11</f>
        <v>100</v>
      </c>
    </row>
    <row r="12" spans="1:29" ht="15">
      <c r="A12" s="10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1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42</v>
      </c>
      <c r="V12" s="5">
        <f>100*((E103+I103)/(E103+D103+I103+H103))</f>
        <v>52.46913580246913</v>
      </c>
      <c r="W12"/>
      <c r="X12" s="8" t="s">
        <v>43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0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1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44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0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1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45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0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1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46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0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1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47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0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1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48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0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1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49</v>
      </c>
      <c r="Z18" s="9">
        <f>SUM(Z4:Z17)</f>
        <v>81.99999999999999</v>
      </c>
      <c r="AA18" s="9">
        <f>SUM(AA4:AA17)</f>
        <v>100.00000000000001</v>
      </c>
    </row>
    <row r="19" spans="1:29" ht="15">
      <c r="A19" s="10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1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0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1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 t="s">
        <v>63</v>
      </c>
    </row>
    <row r="21" spans="1:25" ht="15">
      <c r="A21" s="10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1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13" t="s">
        <v>62</v>
      </c>
      <c r="U21" s="1">
        <v>13.3</v>
      </c>
      <c r="Y21"/>
    </row>
    <row r="22" spans="1:25" ht="15">
      <c r="A22" s="10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1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T22" s="13" t="s">
        <v>60</v>
      </c>
      <c r="U22" s="1">
        <v>12.6</v>
      </c>
      <c r="X22"/>
      <c r="Y22"/>
    </row>
    <row r="23" spans="1:25" ht="15">
      <c r="A23" s="10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1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13" t="s">
        <v>61</v>
      </c>
      <c r="U23" s="1">
        <v>3.6</v>
      </c>
      <c r="X23"/>
      <c r="Y23"/>
    </row>
    <row r="24" spans="1:25" ht="15">
      <c r="A24" s="10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1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U24" s="1">
        <f>SUM(U21:U23)</f>
        <v>29.5</v>
      </c>
      <c r="X24"/>
      <c r="Y24"/>
    </row>
    <row r="25" spans="1:25" ht="15">
      <c r="A25" s="10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1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50</v>
      </c>
      <c r="T25" s="1" t="s">
        <v>64</v>
      </c>
      <c r="X25"/>
      <c r="Y25">
        <f>100*Z18/U24</f>
        <v>277.9661016949152</v>
      </c>
    </row>
    <row r="26" spans="1:25" ht="15">
      <c r="A26" s="10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1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0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1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0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1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0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1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0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1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0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1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0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1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0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1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0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1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0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1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0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1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0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1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0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0">
        <v>32782</v>
      </c>
      <c r="B39"/>
      <c r="C39">
        <v>1</v>
      </c>
      <c r="D39">
        <v>4</v>
      </c>
      <c r="E39">
        <v>1</v>
      </c>
      <c r="F39"/>
      <c r="G39"/>
      <c r="H39">
        <v>1</v>
      </c>
      <c r="I39">
        <v>5</v>
      </c>
      <c r="J39" s="9">
        <f t="shared" si="10"/>
        <v>4</v>
      </c>
      <c r="K39" s="9">
        <f t="shared" si="11"/>
        <v>6</v>
      </c>
      <c r="L39" s="9">
        <f t="shared" si="16"/>
        <v>4</v>
      </c>
      <c r="M39" s="9">
        <f t="shared" si="17"/>
        <v>6</v>
      </c>
      <c r="N39" s="5">
        <f t="shared" si="12"/>
        <v>5.093167701863353</v>
      </c>
      <c r="O39" s="11">
        <f t="shared" si="18"/>
        <v>5.093167701863353</v>
      </c>
      <c r="P39" s="5">
        <f t="shared" si="13"/>
        <v>6.211180124223603</v>
      </c>
      <c r="Q39" s="9">
        <f t="shared" si="14"/>
        <v>1</v>
      </c>
      <c r="R39" s="9">
        <f t="shared" si="15"/>
        <v>11</v>
      </c>
      <c r="S39" s="8" t="s">
        <v>51</v>
      </c>
    </row>
    <row r="40" spans="1:18" ht="15">
      <c r="A40" s="10">
        <v>32783</v>
      </c>
      <c r="B40"/>
      <c r="C40"/>
      <c r="D40">
        <v>5</v>
      </c>
      <c r="E40">
        <v>1</v>
      </c>
      <c r="F40"/>
      <c r="G40"/>
      <c r="H40">
        <v>5</v>
      </c>
      <c r="I40">
        <v>4</v>
      </c>
      <c r="J40" s="9">
        <f t="shared" si="10"/>
        <v>6</v>
      </c>
      <c r="K40" s="9">
        <f t="shared" si="11"/>
        <v>9</v>
      </c>
      <c r="L40" s="9">
        <f t="shared" si="16"/>
        <v>10</v>
      </c>
      <c r="M40" s="9">
        <f t="shared" si="17"/>
        <v>15</v>
      </c>
      <c r="N40" s="5">
        <f t="shared" si="12"/>
        <v>7.639751552795031</v>
      </c>
      <c r="O40" s="11">
        <f t="shared" si="18"/>
        <v>12.732919254658384</v>
      </c>
      <c r="P40" s="5">
        <f t="shared" si="13"/>
        <v>15.527950310559008</v>
      </c>
      <c r="Q40" s="9">
        <f t="shared" si="14"/>
        <v>0</v>
      </c>
      <c r="R40" s="9">
        <f t="shared" si="15"/>
        <v>15</v>
      </c>
    </row>
    <row r="41" spans="1:18" ht="15">
      <c r="A41" s="10">
        <v>32784</v>
      </c>
      <c r="B41"/>
      <c r="C41"/>
      <c r="D41"/>
      <c r="E41">
        <v>3</v>
      </c>
      <c r="F41"/>
      <c r="G41"/>
      <c r="H41"/>
      <c r="I41"/>
      <c r="J41" s="9">
        <f t="shared" si="10"/>
        <v>3</v>
      </c>
      <c r="K41" s="9">
        <f t="shared" si="11"/>
        <v>0</v>
      </c>
      <c r="L41" s="9">
        <f t="shared" si="16"/>
        <v>13</v>
      </c>
      <c r="M41" s="9">
        <f t="shared" si="17"/>
        <v>15</v>
      </c>
      <c r="N41" s="5">
        <f t="shared" si="12"/>
        <v>1.5279503105590062</v>
      </c>
      <c r="O41" s="11">
        <f t="shared" si="18"/>
        <v>14.26086956521739</v>
      </c>
      <c r="P41" s="5">
        <f t="shared" si="13"/>
        <v>17.39130434782609</v>
      </c>
      <c r="Q41" s="9">
        <f t="shared" si="14"/>
        <v>0</v>
      </c>
      <c r="R41" s="9">
        <f t="shared" si="15"/>
        <v>3</v>
      </c>
    </row>
    <row r="42" spans="1:18" ht="15">
      <c r="A42" s="10">
        <v>32785</v>
      </c>
      <c r="B42"/>
      <c r="C42"/>
      <c r="D42"/>
      <c r="E42" s="12">
        <v>6</v>
      </c>
      <c r="F42"/>
      <c r="G42"/>
      <c r="H42">
        <v>3</v>
      </c>
      <c r="I42" s="12">
        <v>7</v>
      </c>
      <c r="J42" s="9">
        <f t="shared" si="10"/>
        <v>6</v>
      </c>
      <c r="K42" s="9">
        <f t="shared" si="11"/>
        <v>10</v>
      </c>
      <c r="L42" s="9">
        <f t="shared" si="16"/>
        <v>19</v>
      </c>
      <c r="M42" s="9">
        <f t="shared" si="17"/>
        <v>25</v>
      </c>
      <c r="N42" s="5">
        <f t="shared" si="12"/>
        <v>8.149068322981366</v>
      </c>
      <c r="O42" s="11">
        <f t="shared" si="18"/>
        <v>22.409937888198755</v>
      </c>
      <c r="P42" s="5">
        <f t="shared" si="13"/>
        <v>27.329192546583855</v>
      </c>
      <c r="Q42" s="9">
        <f t="shared" si="14"/>
        <v>0</v>
      </c>
      <c r="R42" s="9">
        <f t="shared" si="15"/>
        <v>16</v>
      </c>
    </row>
    <row r="43" spans="1:18" ht="15">
      <c r="A43" s="10">
        <v>32786</v>
      </c>
      <c r="B43"/>
      <c r="C43"/>
      <c r="D43">
        <v>5</v>
      </c>
      <c r="E43">
        <v>5</v>
      </c>
      <c r="F43"/>
      <c r="G43"/>
      <c r="H43">
        <v>5</v>
      </c>
      <c r="I43">
        <v>7</v>
      </c>
      <c r="J43" s="9">
        <f t="shared" si="10"/>
        <v>10</v>
      </c>
      <c r="K43" s="9">
        <f t="shared" si="11"/>
        <v>12</v>
      </c>
      <c r="L43" s="9">
        <f t="shared" si="16"/>
        <v>29</v>
      </c>
      <c r="M43" s="9">
        <f t="shared" si="17"/>
        <v>37</v>
      </c>
      <c r="N43" s="5">
        <f t="shared" si="12"/>
        <v>11.204968944099377</v>
      </c>
      <c r="O43" s="11">
        <f t="shared" si="18"/>
        <v>33.61490683229813</v>
      </c>
      <c r="P43" s="5">
        <f t="shared" si="13"/>
        <v>40.99378881987578</v>
      </c>
      <c r="Q43" s="9">
        <f t="shared" si="14"/>
        <v>0</v>
      </c>
      <c r="R43" s="9">
        <f t="shared" si="15"/>
        <v>22</v>
      </c>
    </row>
    <row r="44" spans="1:18" ht="15">
      <c r="A44" s="10">
        <v>32787</v>
      </c>
      <c r="B44"/>
      <c r="C44"/>
      <c r="D44">
        <v>2</v>
      </c>
      <c r="E44">
        <v>4</v>
      </c>
      <c r="F44"/>
      <c r="G44"/>
      <c r="H44">
        <v>5</v>
      </c>
      <c r="I44">
        <v>1</v>
      </c>
      <c r="J44" s="9">
        <f t="shared" si="10"/>
        <v>6</v>
      </c>
      <c r="K44" s="9">
        <f t="shared" si="11"/>
        <v>6</v>
      </c>
      <c r="L44" s="9">
        <f t="shared" si="16"/>
        <v>35</v>
      </c>
      <c r="M44" s="9">
        <f t="shared" si="17"/>
        <v>43</v>
      </c>
      <c r="N44" s="5">
        <f t="shared" si="12"/>
        <v>6.111801242236025</v>
      </c>
      <c r="O44" s="11">
        <f t="shared" si="18"/>
        <v>39.72670807453416</v>
      </c>
      <c r="P44" s="5">
        <f t="shared" si="13"/>
        <v>48.447204968944106</v>
      </c>
      <c r="Q44" s="9">
        <f t="shared" si="14"/>
        <v>0</v>
      </c>
      <c r="R44" s="9">
        <f t="shared" si="15"/>
        <v>12</v>
      </c>
    </row>
    <row r="45" spans="1:18" ht="15">
      <c r="A45" s="10">
        <v>32788</v>
      </c>
      <c r="B45"/>
      <c r="C45"/>
      <c r="D45" s="12">
        <v>4</v>
      </c>
      <c r="E45" s="12">
        <v>7</v>
      </c>
      <c r="F45"/>
      <c r="G45"/>
      <c r="H45" s="12"/>
      <c r="I45" s="12">
        <v>5</v>
      </c>
      <c r="J45" s="9">
        <f t="shared" si="10"/>
        <v>11</v>
      </c>
      <c r="K45" s="9">
        <f t="shared" si="11"/>
        <v>5</v>
      </c>
      <c r="L45" s="9">
        <f t="shared" si="16"/>
        <v>46</v>
      </c>
      <c r="M45" s="9">
        <f t="shared" si="17"/>
        <v>48</v>
      </c>
      <c r="N45" s="5">
        <f t="shared" si="12"/>
        <v>8.149068322981366</v>
      </c>
      <c r="O45" s="11">
        <f t="shared" si="18"/>
        <v>47.87577639751552</v>
      </c>
      <c r="P45" s="5">
        <f t="shared" si="13"/>
        <v>58.38509316770186</v>
      </c>
      <c r="Q45" s="9">
        <f t="shared" si="14"/>
        <v>0</v>
      </c>
      <c r="R45" s="9">
        <f t="shared" si="15"/>
        <v>16</v>
      </c>
    </row>
    <row r="46" spans="1:18" ht="15">
      <c r="A46" s="10">
        <v>32789</v>
      </c>
      <c r="B46"/>
      <c r="C46"/>
      <c r="D46">
        <v>3</v>
      </c>
      <c r="E46">
        <v>1</v>
      </c>
      <c r="F46"/>
      <c r="G46"/>
      <c r="H46">
        <v>2</v>
      </c>
      <c r="I46">
        <v>1</v>
      </c>
      <c r="J46" s="9">
        <f t="shared" si="10"/>
        <v>4</v>
      </c>
      <c r="K46" s="9">
        <f t="shared" si="11"/>
        <v>3</v>
      </c>
      <c r="L46" s="9">
        <f t="shared" si="16"/>
        <v>50</v>
      </c>
      <c r="M46" s="9">
        <f t="shared" si="17"/>
        <v>51</v>
      </c>
      <c r="N46" s="5">
        <f t="shared" si="12"/>
        <v>3.5652173913043477</v>
      </c>
      <c r="O46" s="11">
        <f t="shared" si="18"/>
        <v>51.44099378881987</v>
      </c>
      <c r="P46" s="5">
        <f t="shared" si="13"/>
        <v>62.73291925465839</v>
      </c>
      <c r="Q46" s="9">
        <f t="shared" si="14"/>
        <v>0</v>
      </c>
      <c r="R46" s="9">
        <f t="shared" si="15"/>
        <v>7</v>
      </c>
    </row>
    <row r="47" spans="1:18" ht="15">
      <c r="A47" s="10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50</v>
      </c>
      <c r="M47" s="9">
        <f t="shared" si="17"/>
        <v>51</v>
      </c>
      <c r="N47" s="5">
        <f t="shared" si="12"/>
        <v>0</v>
      </c>
      <c r="O47" s="11">
        <f t="shared" si="18"/>
        <v>51.44099378881987</v>
      </c>
      <c r="P47" s="5">
        <f t="shared" si="13"/>
        <v>62.73291925465839</v>
      </c>
      <c r="Q47" s="9">
        <f t="shared" si="14"/>
        <v>0</v>
      </c>
      <c r="R47" s="9">
        <f t="shared" si="15"/>
        <v>0</v>
      </c>
    </row>
    <row r="48" spans="1:18" ht="15">
      <c r="A48" s="10">
        <v>32791</v>
      </c>
      <c r="B48"/>
      <c r="C48"/>
      <c r="D48">
        <v>6</v>
      </c>
      <c r="E48">
        <v>2</v>
      </c>
      <c r="F48"/>
      <c r="G48"/>
      <c r="H48">
        <v>5</v>
      </c>
      <c r="I48">
        <v>8</v>
      </c>
      <c r="J48" s="9">
        <f t="shared" si="10"/>
        <v>8</v>
      </c>
      <c r="K48" s="9">
        <f t="shared" si="11"/>
        <v>13</v>
      </c>
      <c r="L48" s="9">
        <f t="shared" si="16"/>
        <v>58</v>
      </c>
      <c r="M48" s="9">
        <f t="shared" si="17"/>
        <v>64</v>
      </c>
      <c r="N48" s="5">
        <f t="shared" si="12"/>
        <v>10.695652173913043</v>
      </c>
      <c r="O48" s="11">
        <f t="shared" si="18"/>
        <v>62.13664596273291</v>
      </c>
      <c r="P48" s="5">
        <f t="shared" si="13"/>
        <v>75.77639751552795</v>
      </c>
      <c r="Q48" s="9">
        <f t="shared" si="14"/>
        <v>0</v>
      </c>
      <c r="R48" s="9">
        <f t="shared" si="15"/>
        <v>21</v>
      </c>
    </row>
    <row r="49" spans="1:18" ht="15">
      <c r="A49" s="10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58</v>
      </c>
      <c r="M49" s="9">
        <f t="shared" si="17"/>
        <v>64</v>
      </c>
      <c r="N49" s="5">
        <f t="shared" si="12"/>
        <v>0</v>
      </c>
      <c r="O49" s="11">
        <f t="shared" si="18"/>
        <v>62.13664596273291</v>
      </c>
      <c r="P49" s="5">
        <f t="shared" si="13"/>
        <v>75.77639751552795</v>
      </c>
      <c r="Q49" s="9">
        <f t="shared" si="14"/>
        <v>0</v>
      </c>
      <c r="R49" s="9">
        <f t="shared" si="15"/>
        <v>0</v>
      </c>
    </row>
    <row r="50" spans="1:18" ht="15">
      <c r="A50" s="10">
        <v>32793</v>
      </c>
      <c r="B50"/>
      <c r="C50"/>
      <c r="D50">
        <v>5</v>
      </c>
      <c r="E50">
        <v>3</v>
      </c>
      <c r="F50"/>
      <c r="G50"/>
      <c r="H50">
        <v>3</v>
      </c>
      <c r="I50"/>
      <c r="J50" s="9">
        <f t="shared" si="10"/>
        <v>8</v>
      </c>
      <c r="K50" s="9">
        <f t="shared" si="11"/>
        <v>3</v>
      </c>
      <c r="L50" s="9">
        <f t="shared" si="16"/>
        <v>66</v>
      </c>
      <c r="M50" s="9">
        <f t="shared" si="17"/>
        <v>67</v>
      </c>
      <c r="N50" s="5">
        <f t="shared" si="12"/>
        <v>5.602484472049689</v>
      </c>
      <c r="O50" s="11">
        <f t="shared" si="18"/>
        <v>67.7391304347826</v>
      </c>
      <c r="P50" s="5">
        <f t="shared" si="13"/>
        <v>82.6086956521739</v>
      </c>
      <c r="Q50" s="9">
        <f t="shared" si="14"/>
        <v>0</v>
      </c>
      <c r="R50" s="9">
        <f t="shared" si="15"/>
        <v>11</v>
      </c>
    </row>
    <row r="51" spans="1:18" ht="15">
      <c r="A51" s="10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66</v>
      </c>
      <c r="M51" s="9">
        <f t="shared" si="17"/>
        <v>67</v>
      </c>
      <c r="N51" s="5">
        <f t="shared" si="12"/>
        <v>0</v>
      </c>
      <c r="O51" s="11">
        <f t="shared" si="18"/>
        <v>67.7391304347826</v>
      </c>
      <c r="P51" s="5">
        <f t="shared" si="13"/>
        <v>82.6086956521739</v>
      </c>
      <c r="Q51" s="9">
        <f t="shared" si="14"/>
        <v>0</v>
      </c>
      <c r="R51" s="9">
        <f t="shared" si="15"/>
        <v>0</v>
      </c>
    </row>
    <row r="52" spans="1:18" ht="15">
      <c r="A52" s="10">
        <v>32795</v>
      </c>
      <c r="B52" s="12"/>
      <c r="C52"/>
      <c r="D52" s="12">
        <v>10</v>
      </c>
      <c r="E52" s="12">
        <v>4</v>
      </c>
      <c r="F52" s="12"/>
      <c r="G52"/>
      <c r="H52" s="12">
        <v>3</v>
      </c>
      <c r="I52" s="12">
        <v>8</v>
      </c>
      <c r="J52" s="9">
        <f t="shared" si="10"/>
        <v>14</v>
      </c>
      <c r="K52" s="9">
        <f t="shared" si="11"/>
        <v>11</v>
      </c>
      <c r="L52" s="9">
        <f t="shared" si="16"/>
        <v>80</v>
      </c>
      <c r="M52" s="9">
        <f t="shared" si="17"/>
        <v>78</v>
      </c>
      <c r="N52" s="5">
        <f t="shared" si="12"/>
        <v>12.732919254658384</v>
      </c>
      <c r="O52" s="11">
        <f t="shared" si="18"/>
        <v>80.47204968944098</v>
      </c>
      <c r="P52" s="5">
        <f t="shared" si="13"/>
        <v>98.13664596273293</v>
      </c>
      <c r="Q52" s="9">
        <f t="shared" si="14"/>
        <v>0</v>
      </c>
      <c r="R52" s="9">
        <f t="shared" si="15"/>
        <v>25</v>
      </c>
    </row>
    <row r="53" spans="1:19" ht="15">
      <c r="A53" s="10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80</v>
      </c>
      <c r="M53" s="9">
        <f t="shared" si="17"/>
        <v>78</v>
      </c>
      <c r="N53" s="5">
        <f t="shared" si="12"/>
        <v>0</v>
      </c>
      <c r="O53" s="11">
        <f t="shared" si="18"/>
        <v>80.47204968944098</v>
      </c>
      <c r="P53" s="5">
        <f t="shared" si="13"/>
        <v>98.13664596273293</v>
      </c>
      <c r="Q53" s="9">
        <f t="shared" si="14"/>
        <v>0</v>
      </c>
      <c r="R53" s="9">
        <f t="shared" si="15"/>
        <v>0</v>
      </c>
      <c r="S53" s="8" t="s">
        <v>52</v>
      </c>
    </row>
    <row r="54" spans="1:18" ht="15">
      <c r="A54" s="10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80</v>
      </c>
      <c r="M54" s="9">
        <f t="shared" si="17"/>
        <v>78</v>
      </c>
      <c r="N54" s="5">
        <f t="shared" si="12"/>
        <v>0</v>
      </c>
      <c r="O54" s="11">
        <f t="shared" si="18"/>
        <v>80.47204968944098</v>
      </c>
      <c r="P54" s="5">
        <f t="shared" si="13"/>
        <v>98.13664596273293</v>
      </c>
      <c r="Q54" s="9">
        <f t="shared" si="14"/>
        <v>0</v>
      </c>
      <c r="R54" s="9">
        <f t="shared" si="15"/>
        <v>0</v>
      </c>
    </row>
    <row r="55" spans="1:18" ht="15">
      <c r="A55" s="10">
        <v>32798</v>
      </c>
      <c r="B55"/>
      <c r="C55"/>
      <c r="D55">
        <v>1</v>
      </c>
      <c r="E55">
        <v>1</v>
      </c>
      <c r="F55"/>
      <c r="G55"/>
      <c r="H55"/>
      <c r="I55">
        <v>1</v>
      </c>
      <c r="J55" s="9">
        <f t="shared" si="10"/>
        <v>2</v>
      </c>
      <c r="K55" s="9">
        <f t="shared" si="11"/>
        <v>1</v>
      </c>
      <c r="L55" s="9">
        <f t="shared" si="16"/>
        <v>82</v>
      </c>
      <c r="M55" s="9">
        <f t="shared" si="17"/>
        <v>79</v>
      </c>
      <c r="N55" s="5">
        <f t="shared" si="12"/>
        <v>1.5279503105590062</v>
      </c>
      <c r="O55" s="11">
        <f t="shared" si="18"/>
        <v>81.99999999999999</v>
      </c>
      <c r="P55" s="5">
        <f t="shared" si="13"/>
        <v>100</v>
      </c>
      <c r="Q55" s="9">
        <f t="shared" si="14"/>
        <v>0</v>
      </c>
      <c r="R55" s="9">
        <f t="shared" si="15"/>
        <v>3</v>
      </c>
    </row>
    <row r="56" spans="1:18" ht="15">
      <c r="A56" s="10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82</v>
      </c>
      <c r="M56" s="9">
        <f t="shared" si="17"/>
        <v>79</v>
      </c>
      <c r="N56" s="5">
        <f t="shared" si="12"/>
        <v>0</v>
      </c>
      <c r="O56" s="11">
        <f t="shared" si="18"/>
        <v>81.99999999999999</v>
      </c>
      <c r="P56" s="5">
        <f t="shared" si="13"/>
        <v>100</v>
      </c>
      <c r="Q56" s="9">
        <f t="shared" si="14"/>
        <v>0</v>
      </c>
      <c r="R56" s="9">
        <f t="shared" si="15"/>
        <v>0</v>
      </c>
    </row>
    <row r="57" spans="1:18" ht="15">
      <c r="A57" s="10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82</v>
      </c>
      <c r="M57" s="9">
        <f t="shared" si="17"/>
        <v>79</v>
      </c>
      <c r="N57" s="5">
        <f t="shared" si="12"/>
        <v>0</v>
      </c>
      <c r="O57" s="11">
        <f t="shared" si="18"/>
        <v>81.99999999999999</v>
      </c>
      <c r="P57" s="5">
        <f t="shared" si="13"/>
        <v>100</v>
      </c>
      <c r="Q57" s="9">
        <f t="shared" si="14"/>
        <v>0</v>
      </c>
      <c r="R57" s="9">
        <f t="shared" si="15"/>
        <v>0</v>
      </c>
    </row>
    <row r="58" spans="1:18" ht="15">
      <c r="A58" s="10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82</v>
      </c>
      <c r="M58" s="9">
        <f t="shared" si="17"/>
        <v>79</v>
      </c>
      <c r="N58" s="5">
        <f t="shared" si="12"/>
        <v>0</v>
      </c>
      <c r="O58" s="11">
        <f t="shared" si="18"/>
        <v>81.99999999999999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0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82</v>
      </c>
      <c r="M59" s="9">
        <f t="shared" si="17"/>
        <v>79</v>
      </c>
      <c r="N59" s="5">
        <f t="shared" si="12"/>
        <v>0</v>
      </c>
      <c r="O59" s="11">
        <f t="shared" si="18"/>
        <v>81.99999999999999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0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82</v>
      </c>
      <c r="M60" s="9">
        <f t="shared" si="17"/>
        <v>79</v>
      </c>
      <c r="N60" s="5">
        <f t="shared" si="12"/>
        <v>0</v>
      </c>
      <c r="O60" s="11">
        <f t="shared" si="18"/>
        <v>81.99999999999999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0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82</v>
      </c>
      <c r="M61" s="9">
        <f t="shared" si="17"/>
        <v>79</v>
      </c>
      <c r="N61" s="5">
        <f t="shared" si="12"/>
        <v>0</v>
      </c>
      <c r="O61" s="11">
        <f t="shared" si="18"/>
        <v>81.99999999999999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0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82</v>
      </c>
      <c r="M62" s="9">
        <f t="shared" si="17"/>
        <v>79</v>
      </c>
      <c r="N62" s="5">
        <f t="shared" si="12"/>
        <v>0</v>
      </c>
      <c r="O62" s="11">
        <f t="shared" si="18"/>
        <v>81.99999999999999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0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82</v>
      </c>
      <c r="M63" s="9">
        <f t="shared" si="17"/>
        <v>79</v>
      </c>
      <c r="N63" s="5">
        <f t="shared" si="12"/>
        <v>0</v>
      </c>
      <c r="O63" s="11">
        <f t="shared" si="18"/>
        <v>81.99999999999999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0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82</v>
      </c>
      <c r="M64" s="9">
        <f t="shared" si="17"/>
        <v>79</v>
      </c>
      <c r="N64" s="5">
        <f t="shared" si="12"/>
        <v>0</v>
      </c>
      <c r="O64" s="11">
        <f t="shared" si="18"/>
        <v>81.99999999999999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0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82</v>
      </c>
      <c r="M65" s="9">
        <f t="shared" si="17"/>
        <v>79</v>
      </c>
      <c r="N65" s="5">
        <f t="shared" si="12"/>
        <v>0</v>
      </c>
      <c r="O65" s="11">
        <f t="shared" si="18"/>
        <v>81.99999999999999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0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6"/>
        <v>82</v>
      </c>
      <c r="M66" s="9">
        <f t="shared" si="17"/>
        <v>79</v>
      </c>
      <c r="N66" s="5">
        <f t="shared" si="12"/>
        <v>0</v>
      </c>
      <c r="O66" s="11">
        <f t="shared" si="18"/>
        <v>81.99999999999999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0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82</v>
      </c>
      <c r="M67" s="9">
        <f t="shared" si="17"/>
        <v>79</v>
      </c>
      <c r="N67" s="5">
        <f t="shared" si="12"/>
        <v>0</v>
      </c>
      <c r="O67" s="11">
        <f t="shared" si="18"/>
        <v>81.99999999999999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53</v>
      </c>
    </row>
    <row r="68" spans="1:18" ht="15">
      <c r="A68" s="10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82</v>
      </c>
      <c r="M68" s="9">
        <f t="shared" si="17"/>
        <v>79</v>
      </c>
      <c r="N68" s="5">
        <f aca="true" t="shared" si="21" ref="N68:N101">(+J68+K68)*($J$103/($J$103+$K$103))</f>
        <v>0</v>
      </c>
      <c r="O68" s="11">
        <f t="shared" si="18"/>
        <v>81.99999999999999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0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82</v>
      </c>
      <c r="M69" s="9">
        <f aca="true" t="shared" si="26" ref="M69:M101">M68+K69</f>
        <v>79</v>
      </c>
      <c r="N69" s="5">
        <f t="shared" si="21"/>
        <v>0</v>
      </c>
      <c r="O69" s="11">
        <f aca="true" t="shared" si="27" ref="O69:O100">O68+N69</f>
        <v>81.99999999999999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0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25"/>
        <v>82</v>
      </c>
      <c r="M70" s="9">
        <f t="shared" si="26"/>
        <v>79</v>
      </c>
      <c r="N70" s="5">
        <f t="shared" si="21"/>
        <v>0</v>
      </c>
      <c r="O70" s="11">
        <f t="shared" si="27"/>
        <v>81.99999999999999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0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82</v>
      </c>
      <c r="M71" s="9">
        <f t="shared" si="26"/>
        <v>79</v>
      </c>
      <c r="N71" s="5">
        <f t="shared" si="21"/>
        <v>0</v>
      </c>
      <c r="O71" s="11">
        <f t="shared" si="27"/>
        <v>81.99999999999999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0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82</v>
      </c>
      <c r="M72" s="9">
        <f t="shared" si="26"/>
        <v>79</v>
      </c>
      <c r="N72" s="5">
        <f t="shared" si="21"/>
        <v>0</v>
      </c>
      <c r="O72" s="11">
        <f t="shared" si="27"/>
        <v>81.99999999999999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0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82</v>
      </c>
      <c r="M73" s="9">
        <f t="shared" si="26"/>
        <v>79</v>
      </c>
      <c r="N73" s="5">
        <f t="shared" si="21"/>
        <v>0</v>
      </c>
      <c r="O73" s="11">
        <f t="shared" si="27"/>
        <v>81.99999999999999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0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82</v>
      </c>
      <c r="M74" s="9">
        <f t="shared" si="26"/>
        <v>79</v>
      </c>
      <c r="N74" s="5">
        <f t="shared" si="21"/>
        <v>0</v>
      </c>
      <c r="O74" s="11">
        <f t="shared" si="27"/>
        <v>81.99999999999999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0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82</v>
      </c>
      <c r="M75" s="9">
        <f t="shared" si="26"/>
        <v>79</v>
      </c>
      <c r="N75" s="5">
        <f t="shared" si="21"/>
        <v>0</v>
      </c>
      <c r="O75" s="11">
        <f t="shared" si="27"/>
        <v>81.99999999999999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0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82</v>
      </c>
      <c r="M76" s="9">
        <f t="shared" si="26"/>
        <v>79</v>
      </c>
      <c r="N76" s="5">
        <f t="shared" si="21"/>
        <v>0</v>
      </c>
      <c r="O76" s="11">
        <f t="shared" si="27"/>
        <v>81.99999999999999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0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82</v>
      </c>
      <c r="M77" s="9">
        <f t="shared" si="26"/>
        <v>79</v>
      </c>
      <c r="N77" s="5">
        <f t="shared" si="21"/>
        <v>0</v>
      </c>
      <c r="O77" s="11">
        <f t="shared" si="27"/>
        <v>81.99999999999999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0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82</v>
      </c>
      <c r="M78" s="9">
        <f t="shared" si="26"/>
        <v>79</v>
      </c>
      <c r="N78" s="5">
        <f t="shared" si="21"/>
        <v>0</v>
      </c>
      <c r="O78" s="11">
        <f t="shared" si="27"/>
        <v>81.99999999999999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0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82</v>
      </c>
      <c r="M79" s="9">
        <f t="shared" si="26"/>
        <v>79</v>
      </c>
      <c r="N79" s="5">
        <f t="shared" si="21"/>
        <v>0</v>
      </c>
      <c r="O79" s="11">
        <f t="shared" si="27"/>
        <v>81.99999999999999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0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82</v>
      </c>
      <c r="M80" s="9">
        <f t="shared" si="26"/>
        <v>79</v>
      </c>
      <c r="N80" s="5">
        <f t="shared" si="21"/>
        <v>0</v>
      </c>
      <c r="O80" s="11">
        <f t="shared" si="27"/>
        <v>81.99999999999999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0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82</v>
      </c>
      <c r="M81" s="9">
        <f t="shared" si="26"/>
        <v>79</v>
      </c>
      <c r="N81" s="5">
        <f t="shared" si="21"/>
        <v>0</v>
      </c>
      <c r="O81" s="11">
        <f t="shared" si="27"/>
        <v>81.99999999999999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54</v>
      </c>
    </row>
    <row r="82" spans="1:18" ht="15">
      <c r="A82" s="10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82</v>
      </c>
      <c r="M82" s="9">
        <f t="shared" si="26"/>
        <v>79</v>
      </c>
      <c r="N82" s="5">
        <f t="shared" si="21"/>
        <v>0</v>
      </c>
      <c r="O82" s="11">
        <f t="shared" si="27"/>
        <v>81.99999999999999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0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82</v>
      </c>
      <c r="M83" s="9">
        <f t="shared" si="26"/>
        <v>79</v>
      </c>
      <c r="N83" s="5">
        <f t="shared" si="21"/>
        <v>0</v>
      </c>
      <c r="O83" s="11">
        <f t="shared" si="27"/>
        <v>81.99999999999999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0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82</v>
      </c>
      <c r="M84" s="9">
        <f t="shared" si="26"/>
        <v>79</v>
      </c>
      <c r="N84" s="5">
        <f t="shared" si="21"/>
        <v>0</v>
      </c>
      <c r="O84" s="11">
        <f t="shared" si="27"/>
        <v>81.99999999999999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0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82</v>
      </c>
      <c r="M85" s="9">
        <f t="shared" si="26"/>
        <v>79</v>
      </c>
      <c r="N85" s="5">
        <f t="shared" si="21"/>
        <v>0</v>
      </c>
      <c r="O85" s="11">
        <f t="shared" si="27"/>
        <v>81.99999999999999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0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82</v>
      </c>
      <c r="M86" s="9">
        <f t="shared" si="26"/>
        <v>79</v>
      </c>
      <c r="N86" s="5">
        <f t="shared" si="21"/>
        <v>0</v>
      </c>
      <c r="O86" s="11">
        <f t="shared" si="27"/>
        <v>81.99999999999999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0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82</v>
      </c>
      <c r="M87" s="9">
        <f t="shared" si="26"/>
        <v>79</v>
      </c>
      <c r="N87" s="5">
        <f t="shared" si="21"/>
        <v>0</v>
      </c>
      <c r="O87" s="11">
        <f t="shared" si="27"/>
        <v>81.99999999999999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0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82</v>
      </c>
      <c r="M88" s="9">
        <f t="shared" si="26"/>
        <v>79</v>
      </c>
      <c r="N88" s="5">
        <f t="shared" si="21"/>
        <v>0</v>
      </c>
      <c r="O88" s="11">
        <f t="shared" si="27"/>
        <v>81.99999999999999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0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82</v>
      </c>
      <c r="M89" s="9">
        <f t="shared" si="26"/>
        <v>79</v>
      </c>
      <c r="N89" s="5">
        <f t="shared" si="21"/>
        <v>0</v>
      </c>
      <c r="O89" s="11">
        <f t="shared" si="27"/>
        <v>81.99999999999999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0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82</v>
      </c>
      <c r="M90" s="9">
        <f t="shared" si="26"/>
        <v>79</v>
      </c>
      <c r="N90" s="5">
        <f t="shared" si="21"/>
        <v>0</v>
      </c>
      <c r="O90" s="11">
        <f t="shared" si="27"/>
        <v>81.99999999999999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0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82</v>
      </c>
      <c r="M91" s="9">
        <f t="shared" si="26"/>
        <v>79</v>
      </c>
      <c r="N91" s="5">
        <f t="shared" si="21"/>
        <v>0</v>
      </c>
      <c r="O91" s="11">
        <f t="shared" si="27"/>
        <v>81.99999999999999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0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82</v>
      </c>
      <c r="M92" s="9">
        <f t="shared" si="26"/>
        <v>79</v>
      </c>
      <c r="N92" s="5">
        <f t="shared" si="21"/>
        <v>0</v>
      </c>
      <c r="O92" s="11">
        <f t="shared" si="27"/>
        <v>81.99999999999999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0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82</v>
      </c>
      <c r="M93" s="9">
        <f t="shared" si="26"/>
        <v>79</v>
      </c>
      <c r="N93" s="5">
        <f t="shared" si="21"/>
        <v>0</v>
      </c>
      <c r="O93" s="11">
        <f t="shared" si="27"/>
        <v>81.99999999999999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0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82</v>
      </c>
      <c r="M94" s="9">
        <f t="shared" si="26"/>
        <v>79</v>
      </c>
      <c r="N94" s="5">
        <f t="shared" si="21"/>
        <v>0</v>
      </c>
      <c r="O94" s="11">
        <f t="shared" si="27"/>
        <v>81.99999999999999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0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82</v>
      </c>
      <c r="M95" s="9">
        <f t="shared" si="26"/>
        <v>79</v>
      </c>
      <c r="N95" s="5">
        <f t="shared" si="21"/>
        <v>0</v>
      </c>
      <c r="O95" s="11">
        <f t="shared" si="27"/>
        <v>81.99999999999999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55</v>
      </c>
    </row>
    <row r="96" spans="1:18" ht="15">
      <c r="A96" s="10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82</v>
      </c>
      <c r="M96" s="9">
        <f t="shared" si="26"/>
        <v>79</v>
      </c>
      <c r="N96" s="5">
        <f t="shared" si="21"/>
        <v>0</v>
      </c>
      <c r="O96" s="11">
        <f t="shared" si="27"/>
        <v>81.99999999999999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0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82</v>
      </c>
      <c r="M97" s="9">
        <f t="shared" si="26"/>
        <v>79</v>
      </c>
      <c r="N97" s="5">
        <f t="shared" si="21"/>
        <v>0</v>
      </c>
      <c r="O97" s="11">
        <f t="shared" si="27"/>
        <v>81.99999999999999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0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82</v>
      </c>
      <c r="M98" s="9">
        <f t="shared" si="26"/>
        <v>79</v>
      </c>
      <c r="N98" s="5">
        <f t="shared" si="21"/>
        <v>0</v>
      </c>
      <c r="O98" s="11">
        <f t="shared" si="27"/>
        <v>81.99999999999999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0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82</v>
      </c>
      <c r="M99" s="9">
        <f t="shared" si="26"/>
        <v>79</v>
      </c>
      <c r="N99" s="5">
        <f t="shared" si="21"/>
        <v>0</v>
      </c>
      <c r="O99" s="11">
        <f t="shared" si="27"/>
        <v>81.99999999999999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0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82</v>
      </c>
      <c r="M100" s="9">
        <f t="shared" si="26"/>
        <v>79</v>
      </c>
      <c r="N100" s="5">
        <f t="shared" si="21"/>
        <v>0</v>
      </c>
      <c r="O100" s="11">
        <f t="shared" si="27"/>
        <v>81.99999999999999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0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82</v>
      </c>
      <c r="M101" s="9">
        <f t="shared" si="26"/>
        <v>79</v>
      </c>
      <c r="N101" s="5">
        <f t="shared" si="21"/>
        <v>0</v>
      </c>
      <c r="O101" s="11">
        <f>O100+N101</f>
        <v>81.99999999999999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49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45</v>
      </c>
      <c r="E103" s="9">
        <f t="shared" si="28"/>
        <v>38</v>
      </c>
      <c r="F103" s="9">
        <f t="shared" si="28"/>
        <v>0</v>
      </c>
      <c r="G103" s="9">
        <f t="shared" si="28"/>
        <v>0</v>
      </c>
      <c r="H103" s="9">
        <f t="shared" si="28"/>
        <v>32</v>
      </c>
      <c r="I103" s="9">
        <f t="shared" si="28"/>
        <v>47</v>
      </c>
      <c r="J103" s="9">
        <f t="shared" si="28"/>
        <v>82</v>
      </c>
      <c r="K103" s="9">
        <f t="shared" si="28"/>
        <v>79</v>
      </c>
      <c r="N103" s="5">
        <f>SUM(N4:N101)</f>
        <v>81.99999999999999</v>
      </c>
      <c r="Q103" s="11">
        <f>SUM(Q4:Q101)</f>
        <v>1</v>
      </c>
      <c r="R103" s="11">
        <f>SUM(R4:R101)</f>
        <v>162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S11">
      <selection activeCell="AD28" sqref="AD2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58</v>
      </c>
      <c r="C1" s="3"/>
      <c r="D1" s="3"/>
      <c r="E1" s="3"/>
      <c r="F1" s="3"/>
      <c r="G1" s="3" t="s">
        <v>56</v>
      </c>
      <c r="H1" s="3"/>
      <c r="T1" s="2" t="s">
        <v>1</v>
      </c>
      <c r="U1" s="4" t="str">
        <f>B1</f>
        <v>Buckeye</v>
      </c>
      <c r="V1"/>
      <c r="W1" s="3"/>
      <c r="X1"/>
      <c r="Y1" s="3" t="str">
        <f>G1</f>
        <v>Fall 1997</v>
      </c>
      <c r="AC1" s="5"/>
    </row>
    <row r="2" spans="1:29" ht="12.75">
      <c r="A2" s="6" t="s">
        <v>2</v>
      </c>
      <c r="B2" s="7" t="s">
        <v>3</v>
      </c>
      <c r="C2" s="7" t="s">
        <v>3</v>
      </c>
      <c r="D2" s="7" t="s">
        <v>3</v>
      </c>
      <c r="E2" s="7" t="s">
        <v>3</v>
      </c>
      <c r="F2" s="7" t="s">
        <v>4</v>
      </c>
      <c r="G2" s="7" t="s">
        <v>4</v>
      </c>
      <c r="H2" s="7" t="s">
        <v>4</v>
      </c>
      <c r="I2" s="7" t="s">
        <v>4</v>
      </c>
      <c r="J2" s="7" t="s">
        <v>3</v>
      </c>
      <c r="K2" s="7" t="s">
        <v>4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8</v>
      </c>
      <c r="T2" s="8" t="s">
        <v>9</v>
      </c>
      <c r="V2" s="9">
        <f>Q103+R103</f>
        <v>66</v>
      </c>
      <c r="X2" s="8" t="s">
        <v>10</v>
      </c>
      <c r="Z2" s="8" t="s">
        <v>11</v>
      </c>
      <c r="AB2" s="8" t="s">
        <v>12</v>
      </c>
      <c r="AC2" s="8" t="s">
        <v>13</v>
      </c>
    </row>
    <row r="3" spans="2:29" ht="15">
      <c r="B3" s="7" t="s">
        <v>14</v>
      </c>
      <c r="C3" s="7" t="s">
        <v>15</v>
      </c>
      <c r="D3" s="7" t="s">
        <v>16</v>
      </c>
      <c r="E3" s="7" t="s">
        <v>17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20</v>
      </c>
      <c r="P3" s="7" t="s">
        <v>22</v>
      </c>
      <c r="Q3" s="7" t="s">
        <v>23</v>
      </c>
      <c r="R3" s="7" t="s">
        <v>24</v>
      </c>
      <c r="T3" s="8" t="s">
        <v>25</v>
      </c>
      <c r="V3" s="9">
        <f>R103-Q103</f>
        <v>60</v>
      </c>
      <c r="W3"/>
      <c r="X3" s="6" t="s">
        <v>26</v>
      </c>
      <c r="Z3" s="8" t="s">
        <v>27</v>
      </c>
      <c r="AB3" s="8" t="s">
        <v>28</v>
      </c>
      <c r="AC3" s="8" t="s">
        <v>23</v>
      </c>
    </row>
    <row r="4" spans="1:29" ht="15">
      <c r="A4" s="10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29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10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30</v>
      </c>
      <c r="V5" s="9">
        <f>R103</f>
        <v>63</v>
      </c>
      <c r="W5"/>
      <c r="X5"/>
      <c r="Y5" s="1" t="s">
        <v>31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0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32</v>
      </c>
      <c r="V6" s="9">
        <f>Q103</f>
        <v>3</v>
      </c>
      <c r="W6"/>
      <c r="X6" s="1" t="s">
        <v>33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10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34</v>
      </c>
      <c r="V7" s="5">
        <f>V5*100/(V5+V6)</f>
        <v>95.45454545454545</v>
      </c>
      <c r="W7"/>
      <c r="Y7" s="1" t="s">
        <v>35</v>
      </c>
      <c r="Z7" s="11">
        <f>SUM(N25:N31)</f>
        <v>0</v>
      </c>
      <c r="AA7" s="5">
        <f t="shared" si="6"/>
        <v>0</v>
      </c>
      <c r="AB7" s="11">
        <f>SUM(Q25:Q31)+SUM(R25:R31)</f>
        <v>0</v>
      </c>
      <c r="AC7" s="11" t="e">
        <f>100*SUM(R25:R31)/AB7</f>
        <v>#DIV/0!</v>
      </c>
    </row>
    <row r="8" spans="1:29" ht="15">
      <c r="A8" s="10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36</v>
      </c>
      <c r="Z8" s="11">
        <f>SUM(N32:N38)</f>
        <v>0</v>
      </c>
      <c r="AA8" s="5">
        <f t="shared" si="6"/>
        <v>0</v>
      </c>
      <c r="AB8" s="11">
        <f>SUM(Q32:Q38)+SUM(R32:R38)</f>
        <v>0</v>
      </c>
      <c r="AC8" s="11" t="e">
        <f>100*SUM(R32:R38)/AB8</f>
        <v>#DIV/0!</v>
      </c>
    </row>
    <row r="9" spans="1:29" ht="15">
      <c r="A9" s="10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37</v>
      </c>
      <c r="V9" s="5"/>
      <c r="W9"/>
      <c r="Y9" s="1" t="s">
        <v>38</v>
      </c>
      <c r="Z9" s="11">
        <f>SUM(N39:N45)</f>
        <v>24.666666666666664</v>
      </c>
      <c r="AA9" s="5">
        <f t="shared" si="6"/>
        <v>61.666666666666664</v>
      </c>
      <c r="AB9" s="11">
        <f>SUM(Q39:Q45)+SUM(R39:R45)</f>
        <v>43</v>
      </c>
      <c r="AC9" s="11">
        <f>100*SUM(R39:R45)/AB9</f>
        <v>93.02325581395348</v>
      </c>
    </row>
    <row r="10" spans="1:29" ht="15">
      <c r="A10" s="10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1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3</v>
      </c>
      <c r="V10" s="5">
        <f>100*(+E103/(E103+D103))</f>
        <v>65.85365853658537</v>
      </c>
      <c r="W10"/>
      <c r="X10" s="8" t="s">
        <v>39</v>
      </c>
      <c r="Z10" s="11">
        <f>SUM(N46:N52)</f>
        <v>15.333333333333332</v>
      </c>
      <c r="AA10" s="5">
        <f t="shared" si="6"/>
        <v>38.33333333333333</v>
      </c>
      <c r="AB10" s="11">
        <f>SUM(Q46:Q52)+SUM(R46:R52)</f>
        <v>23</v>
      </c>
      <c r="AC10" s="11">
        <f>100*SUM(R46:R52)/AB10</f>
        <v>100</v>
      </c>
    </row>
    <row r="11" spans="1:29" ht="15">
      <c r="A11" s="10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1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40</v>
      </c>
      <c r="U11" s="8" t="s">
        <v>4</v>
      </c>
      <c r="V11" s="5">
        <f>100*(+I103/(I103+H103))</f>
        <v>59.09090909090909</v>
      </c>
      <c r="W11"/>
      <c r="Y11" s="8" t="s">
        <v>41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0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1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42</v>
      </c>
      <c r="V12" s="5">
        <f>100*((E103+I103)/(E103+D103+I103+H103))</f>
        <v>63.49206349206349</v>
      </c>
      <c r="W12"/>
      <c r="X12" s="8" t="s">
        <v>43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0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1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44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0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1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45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0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1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46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0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1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47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0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1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48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0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1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49</v>
      </c>
      <c r="Z18" s="9">
        <f>SUM(Z4:Z17)</f>
        <v>40</v>
      </c>
      <c r="AA18" s="9">
        <f>SUM(AA4:AA17)</f>
        <v>100</v>
      </c>
    </row>
    <row r="19" spans="1:29" ht="15">
      <c r="A19" s="10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1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0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1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 t="s">
        <v>63</v>
      </c>
    </row>
    <row r="21" spans="1:25" ht="15">
      <c r="A21" s="10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1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13" t="s">
        <v>62</v>
      </c>
      <c r="U21" s="1">
        <v>23</v>
      </c>
      <c r="Y21"/>
    </row>
    <row r="22" spans="1:25" ht="15">
      <c r="A22" s="10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1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T22" s="13" t="s">
        <v>60</v>
      </c>
      <c r="U22" s="1">
        <v>17.2</v>
      </c>
      <c r="X22"/>
      <c r="Y22"/>
    </row>
    <row r="23" spans="1:25" ht="15">
      <c r="A23" s="10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1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13" t="s">
        <v>61</v>
      </c>
      <c r="U23" s="1">
        <v>3.5</v>
      </c>
      <c r="X23"/>
      <c r="Y23"/>
    </row>
    <row r="24" spans="1:25" ht="15">
      <c r="A24" s="10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1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U24" s="1">
        <f>SUM(U21:U23)</f>
        <v>43.7</v>
      </c>
      <c r="X24"/>
      <c r="Y24"/>
    </row>
    <row r="25" spans="1:25" ht="15">
      <c r="A25" s="10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1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50</v>
      </c>
      <c r="T25" s="1" t="s">
        <v>64</v>
      </c>
      <c r="X25"/>
      <c r="Y25">
        <f>100*Z18/U24</f>
        <v>91.53318077803203</v>
      </c>
    </row>
    <row r="26" spans="1:25" ht="15">
      <c r="A26" s="10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1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0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1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0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1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0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1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0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1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0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1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0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1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0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1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0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1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0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1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0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1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0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1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0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0">
        <v>32782</v>
      </c>
      <c r="B39"/>
      <c r="C39"/>
      <c r="D39">
        <v>1</v>
      </c>
      <c r="E39">
        <v>4</v>
      </c>
      <c r="F39"/>
      <c r="G39"/>
      <c r="H39"/>
      <c r="I39">
        <v>2</v>
      </c>
      <c r="J39" s="9">
        <f t="shared" si="10"/>
        <v>5</v>
      </c>
      <c r="K39" s="9">
        <f t="shared" si="11"/>
        <v>2</v>
      </c>
      <c r="L39" s="9">
        <f t="shared" si="16"/>
        <v>5</v>
      </c>
      <c r="M39" s="9">
        <f t="shared" si="17"/>
        <v>2</v>
      </c>
      <c r="N39" s="5">
        <f t="shared" si="12"/>
        <v>4.666666666666666</v>
      </c>
      <c r="O39" s="11">
        <f t="shared" si="18"/>
        <v>4.666666666666666</v>
      </c>
      <c r="P39" s="5">
        <f t="shared" si="13"/>
        <v>11.666666666666666</v>
      </c>
      <c r="Q39" s="9">
        <f t="shared" si="14"/>
        <v>0</v>
      </c>
      <c r="R39" s="9">
        <f t="shared" si="15"/>
        <v>7</v>
      </c>
      <c r="S39" s="8" t="s">
        <v>51</v>
      </c>
    </row>
    <row r="40" spans="1:18" ht="15">
      <c r="A40" s="10">
        <v>32783</v>
      </c>
      <c r="B40"/>
      <c r="C40"/>
      <c r="D40"/>
      <c r="E40"/>
      <c r="F40"/>
      <c r="G40">
        <v>2</v>
      </c>
      <c r="H40"/>
      <c r="I40">
        <v>1</v>
      </c>
      <c r="J40" s="9">
        <f t="shared" si="10"/>
        <v>0</v>
      </c>
      <c r="K40" s="9">
        <f t="shared" si="11"/>
        <v>-1</v>
      </c>
      <c r="L40" s="9">
        <f t="shared" si="16"/>
        <v>5</v>
      </c>
      <c r="M40" s="9">
        <f t="shared" si="17"/>
        <v>1</v>
      </c>
      <c r="N40" s="5">
        <f t="shared" si="12"/>
        <v>-0.6666666666666666</v>
      </c>
      <c r="O40" s="11">
        <f t="shared" si="18"/>
        <v>3.9999999999999996</v>
      </c>
      <c r="P40" s="5">
        <f t="shared" si="13"/>
        <v>9.999999999999998</v>
      </c>
      <c r="Q40" s="9">
        <f t="shared" si="14"/>
        <v>2</v>
      </c>
      <c r="R40" s="9">
        <f t="shared" si="15"/>
        <v>1</v>
      </c>
    </row>
    <row r="41" spans="1:18" ht="15">
      <c r="A41" s="10">
        <v>32784</v>
      </c>
      <c r="B41"/>
      <c r="C41">
        <v>1</v>
      </c>
      <c r="D41"/>
      <c r="E41">
        <v>3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7</v>
      </c>
      <c r="M41" s="9">
        <f t="shared" si="17"/>
        <v>1</v>
      </c>
      <c r="N41" s="5">
        <f t="shared" si="12"/>
        <v>1.3333333333333333</v>
      </c>
      <c r="O41" s="11">
        <f t="shared" si="18"/>
        <v>5.333333333333333</v>
      </c>
      <c r="P41" s="5">
        <f t="shared" si="13"/>
        <v>13.333333333333332</v>
      </c>
      <c r="Q41" s="9">
        <f t="shared" si="14"/>
        <v>1</v>
      </c>
      <c r="R41" s="9">
        <f t="shared" si="15"/>
        <v>3</v>
      </c>
    </row>
    <row r="42" spans="1:18" ht="15">
      <c r="A42" s="10">
        <v>32785</v>
      </c>
      <c r="B42"/>
      <c r="C42"/>
      <c r="D42"/>
      <c r="E42" s="12"/>
      <c r="F42"/>
      <c r="G42"/>
      <c r="H42">
        <v>1</v>
      </c>
      <c r="I42" s="12">
        <v>4</v>
      </c>
      <c r="J42" s="9">
        <f t="shared" si="10"/>
        <v>0</v>
      </c>
      <c r="K42" s="9">
        <f t="shared" si="11"/>
        <v>5</v>
      </c>
      <c r="L42" s="9">
        <f t="shared" si="16"/>
        <v>7</v>
      </c>
      <c r="M42" s="9">
        <f t="shared" si="17"/>
        <v>6</v>
      </c>
      <c r="N42" s="5">
        <f t="shared" si="12"/>
        <v>3.333333333333333</v>
      </c>
      <c r="O42" s="11">
        <f t="shared" si="18"/>
        <v>8.666666666666666</v>
      </c>
      <c r="P42" s="5">
        <f t="shared" si="13"/>
        <v>21.666666666666664</v>
      </c>
      <c r="Q42" s="9">
        <f t="shared" si="14"/>
        <v>0</v>
      </c>
      <c r="R42" s="9">
        <f t="shared" si="15"/>
        <v>5</v>
      </c>
    </row>
    <row r="43" spans="1:18" ht="15">
      <c r="A43" s="10">
        <v>32786</v>
      </c>
      <c r="B43"/>
      <c r="C43"/>
      <c r="D43"/>
      <c r="E43"/>
      <c r="F43"/>
      <c r="G43"/>
      <c r="H43">
        <v>2</v>
      </c>
      <c r="I43">
        <v>1</v>
      </c>
      <c r="J43" s="9">
        <f t="shared" si="10"/>
        <v>0</v>
      </c>
      <c r="K43" s="9">
        <f t="shared" si="11"/>
        <v>3</v>
      </c>
      <c r="L43" s="9">
        <f t="shared" si="16"/>
        <v>7</v>
      </c>
      <c r="M43" s="9">
        <f t="shared" si="17"/>
        <v>9</v>
      </c>
      <c r="N43" s="5">
        <f t="shared" si="12"/>
        <v>2</v>
      </c>
      <c r="O43" s="11">
        <f t="shared" si="18"/>
        <v>10.666666666666666</v>
      </c>
      <c r="P43" s="5">
        <f t="shared" si="13"/>
        <v>26.666666666666664</v>
      </c>
      <c r="Q43" s="9">
        <f t="shared" si="14"/>
        <v>0</v>
      </c>
      <c r="R43" s="9">
        <f t="shared" si="15"/>
        <v>3</v>
      </c>
    </row>
    <row r="44" spans="1:18" ht="15">
      <c r="A44" s="10">
        <v>32787</v>
      </c>
      <c r="B44"/>
      <c r="C44"/>
      <c r="D44">
        <v>2</v>
      </c>
      <c r="E44">
        <v>4</v>
      </c>
      <c r="F44"/>
      <c r="G44"/>
      <c r="H44">
        <v>5</v>
      </c>
      <c r="I44">
        <v>1</v>
      </c>
      <c r="J44" s="9">
        <f t="shared" si="10"/>
        <v>6</v>
      </c>
      <c r="K44" s="9">
        <f t="shared" si="11"/>
        <v>6</v>
      </c>
      <c r="L44" s="9">
        <f t="shared" si="16"/>
        <v>13</v>
      </c>
      <c r="M44" s="9">
        <f t="shared" si="17"/>
        <v>15</v>
      </c>
      <c r="N44" s="5">
        <f t="shared" si="12"/>
        <v>8</v>
      </c>
      <c r="O44" s="11">
        <f t="shared" si="18"/>
        <v>18.666666666666664</v>
      </c>
      <c r="P44" s="5">
        <f t="shared" si="13"/>
        <v>46.666666666666664</v>
      </c>
      <c r="Q44" s="9">
        <f t="shared" si="14"/>
        <v>0</v>
      </c>
      <c r="R44" s="9">
        <f t="shared" si="15"/>
        <v>12</v>
      </c>
    </row>
    <row r="45" spans="1:18" ht="15">
      <c r="A45" s="10">
        <v>32788</v>
      </c>
      <c r="B45"/>
      <c r="C45"/>
      <c r="D45" s="12">
        <v>5</v>
      </c>
      <c r="E45" s="12">
        <v>2</v>
      </c>
      <c r="F45"/>
      <c r="G45"/>
      <c r="H45" s="12"/>
      <c r="I45" s="12">
        <v>2</v>
      </c>
      <c r="J45" s="9">
        <f t="shared" si="10"/>
        <v>7</v>
      </c>
      <c r="K45" s="9">
        <f t="shared" si="11"/>
        <v>2</v>
      </c>
      <c r="L45" s="9">
        <f t="shared" si="16"/>
        <v>20</v>
      </c>
      <c r="M45" s="9">
        <f t="shared" si="17"/>
        <v>17</v>
      </c>
      <c r="N45" s="5">
        <f t="shared" si="12"/>
        <v>6</v>
      </c>
      <c r="O45" s="11">
        <f t="shared" si="18"/>
        <v>24.666666666666664</v>
      </c>
      <c r="P45" s="5">
        <f t="shared" si="13"/>
        <v>61.666666666666664</v>
      </c>
      <c r="Q45" s="9">
        <f t="shared" si="14"/>
        <v>0</v>
      </c>
      <c r="R45" s="9">
        <f t="shared" si="15"/>
        <v>9</v>
      </c>
    </row>
    <row r="46" spans="1:18" ht="15">
      <c r="A46" s="10">
        <v>32789</v>
      </c>
      <c r="B46"/>
      <c r="C46"/>
      <c r="D46">
        <v>1</v>
      </c>
      <c r="E46">
        <v>2</v>
      </c>
      <c r="F46"/>
      <c r="G46"/>
      <c r="H46"/>
      <c r="I46"/>
      <c r="J46" s="9">
        <f t="shared" si="10"/>
        <v>3</v>
      </c>
      <c r="K46" s="9">
        <f t="shared" si="11"/>
        <v>0</v>
      </c>
      <c r="L46" s="9">
        <f t="shared" si="16"/>
        <v>23</v>
      </c>
      <c r="M46" s="9">
        <f t="shared" si="17"/>
        <v>17</v>
      </c>
      <c r="N46" s="5">
        <f t="shared" si="12"/>
        <v>2</v>
      </c>
      <c r="O46" s="11">
        <f t="shared" si="18"/>
        <v>26.666666666666664</v>
      </c>
      <c r="P46" s="5">
        <f t="shared" si="13"/>
        <v>66.66666666666666</v>
      </c>
      <c r="Q46" s="9">
        <f t="shared" si="14"/>
        <v>0</v>
      </c>
      <c r="R46" s="9">
        <f t="shared" si="15"/>
        <v>3</v>
      </c>
    </row>
    <row r="47" spans="1:18" ht="15">
      <c r="A47" s="10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23</v>
      </c>
      <c r="M47" s="9">
        <f t="shared" si="17"/>
        <v>17</v>
      </c>
      <c r="N47" s="5">
        <f t="shared" si="12"/>
        <v>0</v>
      </c>
      <c r="O47" s="11">
        <f t="shared" si="18"/>
        <v>26.666666666666664</v>
      </c>
      <c r="P47" s="5">
        <f t="shared" si="13"/>
        <v>66.66666666666666</v>
      </c>
      <c r="Q47" s="9">
        <f t="shared" si="14"/>
        <v>0</v>
      </c>
      <c r="R47" s="9">
        <f t="shared" si="15"/>
        <v>0</v>
      </c>
    </row>
    <row r="48" spans="1:18" ht="15">
      <c r="A48" s="10">
        <v>32791</v>
      </c>
      <c r="B48"/>
      <c r="C48"/>
      <c r="D48">
        <v>2</v>
      </c>
      <c r="E48">
        <v>8</v>
      </c>
      <c r="F48"/>
      <c r="G48"/>
      <c r="H48">
        <v>1</v>
      </c>
      <c r="I48"/>
      <c r="J48" s="9">
        <f t="shared" si="10"/>
        <v>10</v>
      </c>
      <c r="K48" s="9">
        <f t="shared" si="11"/>
        <v>1</v>
      </c>
      <c r="L48" s="9">
        <f t="shared" si="16"/>
        <v>33</v>
      </c>
      <c r="M48" s="9">
        <f t="shared" si="17"/>
        <v>18</v>
      </c>
      <c r="N48" s="5">
        <f t="shared" si="12"/>
        <v>7.333333333333333</v>
      </c>
      <c r="O48" s="11">
        <f t="shared" si="18"/>
        <v>34</v>
      </c>
      <c r="P48" s="5">
        <f t="shared" si="13"/>
        <v>85</v>
      </c>
      <c r="Q48" s="9">
        <f t="shared" si="14"/>
        <v>0</v>
      </c>
      <c r="R48" s="9">
        <f t="shared" si="15"/>
        <v>11</v>
      </c>
    </row>
    <row r="49" spans="1:18" ht="15">
      <c r="A49" s="10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33</v>
      </c>
      <c r="M49" s="9">
        <f t="shared" si="17"/>
        <v>18</v>
      </c>
      <c r="N49" s="5">
        <f t="shared" si="12"/>
        <v>0</v>
      </c>
      <c r="O49" s="11">
        <f t="shared" si="18"/>
        <v>34</v>
      </c>
      <c r="P49" s="5">
        <f t="shared" si="13"/>
        <v>85</v>
      </c>
      <c r="Q49" s="9">
        <f t="shared" si="14"/>
        <v>0</v>
      </c>
      <c r="R49" s="9">
        <f t="shared" si="15"/>
        <v>0</v>
      </c>
    </row>
    <row r="50" spans="1:18" ht="15">
      <c r="A50" s="10">
        <v>32793</v>
      </c>
      <c r="B50"/>
      <c r="C50"/>
      <c r="D50"/>
      <c r="E50">
        <v>1</v>
      </c>
      <c r="F50"/>
      <c r="G50"/>
      <c r="H50"/>
      <c r="I50">
        <v>1</v>
      </c>
      <c r="J50" s="9">
        <f t="shared" si="10"/>
        <v>1</v>
      </c>
      <c r="K50" s="9">
        <f t="shared" si="11"/>
        <v>1</v>
      </c>
      <c r="L50" s="9">
        <f t="shared" si="16"/>
        <v>34</v>
      </c>
      <c r="M50" s="9">
        <f t="shared" si="17"/>
        <v>19</v>
      </c>
      <c r="N50" s="5">
        <f t="shared" si="12"/>
        <v>1.3333333333333333</v>
      </c>
      <c r="O50" s="11">
        <f t="shared" si="18"/>
        <v>35.333333333333336</v>
      </c>
      <c r="P50" s="5">
        <f t="shared" si="13"/>
        <v>88.33333333333334</v>
      </c>
      <c r="Q50" s="9">
        <f t="shared" si="14"/>
        <v>0</v>
      </c>
      <c r="R50" s="9">
        <f t="shared" si="15"/>
        <v>2</v>
      </c>
    </row>
    <row r="51" spans="1:18" ht="15">
      <c r="A51" s="10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34</v>
      </c>
      <c r="M51" s="9">
        <f t="shared" si="17"/>
        <v>19</v>
      </c>
      <c r="N51" s="5">
        <f t="shared" si="12"/>
        <v>0</v>
      </c>
      <c r="O51" s="11">
        <f t="shared" si="18"/>
        <v>35.333333333333336</v>
      </c>
      <c r="P51" s="5">
        <f t="shared" si="13"/>
        <v>88.33333333333334</v>
      </c>
      <c r="Q51" s="9">
        <f t="shared" si="14"/>
        <v>0</v>
      </c>
      <c r="R51" s="9">
        <f t="shared" si="15"/>
        <v>0</v>
      </c>
    </row>
    <row r="52" spans="1:18" ht="15">
      <c r="A52" s="10">
        <v>32795</v>
      </c>
      <c r="B52" s="12"/>
      <c r="C52"/>
      <c r="D52" s="12">
        <v>3</v>
      </c>
      <c r="E52" s="12">
        <v>3</v>
      </c>
      <c r="F52" s="12"/>
      <c r="G52"/>
      <c r="H52" s="12"/>
      <c r="I52" s="12">
        <v>1</v>
      </c>
      <c r="J52" s="9">
        <f t="shared" si="10"/>
        <v>6</v>
      </c>
      <c r="K52" s="9">
        <f t="shared" si="11"/>
        <v>1</v>
      </c>
      <c r="L52" s="9">
        <f t="shared" si="16"/>
        <v>40</v>
      </c>
      <c r="M52" s="9">
        <f t="shared" si="17"/>
        <v>20</v>
      </c>
      <c r="N52" s="5">
        <f t="shared" si="12"/>
        <v>4.666666666666666</v>
      </c>
      <c r="O52" s="11">
        <f t="shared" si="18"/>
        <v>40</v>
      </c>
      <c r="P52" s="5">
        <f t="shared" si="13"/>
        <v>100</v>
      </c>
      <c r="Q52" s="9">
        <f t="shared" si="14"/>
        <v>0</v>
      </c>
      <c r="R52" s="9">
        <f t="shared" si="15"/>
        <v>7</v>
      </c>
    </row>
    <row r="53" spans="1:19" ht="15">
      <c r="A53" s="10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40</v>
      </c>
      <c r="M53" s="9">
        <f t="shared" si="17"/>
        <v>20</v>
      </c>
      <c r="N53" s="5">
        <f t="shared" si="12"/>
        <v>0</v>
      </c>
      <c r="O53" s="11">
        <f t="shared" si="18"/>
        <v>40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52</v>
      </c>
    </row>
    <row r="54" spans="1:18" ht="15">
      <c r="A54" s="10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40</v>
      </c>
      <c r="M54" s="9">
        <f t="shared" si="17"/>
        <v>20</v>
      </c>
      <c r="N54" s="5">
        <f t="shared" si="12"/>
        <v>0</v>
      </c>
      <c r="O54" s="11">
        <f t="shared" si="18"/>
        <v>40</v>
      </c>
      <c r="P54" s="5">
        <f t="shared" si="13"/>
        <v>100</v>
      </c>
      <c r="Q54" s="9">
        <f t="shared" si="14"/>
        <v>0</v>
      </c>
      <c r="R54" s="9">
        <f t="shared" si="15"/>
        <v>0</v>
      </c>
    </row>
    <row r="55" spans="1:18" ht="15">
      <c r="A55" s="10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40</v>
      </c>
      <c r="M55" s="9">
        <f t="shared" si="17"/>
        <v>20</v>
      </c>
      <c r="N55" s="5">
        <f t="shared" si="12"/>
        <v>0</v>
      </c>
      <c r="O55" s="11">
        <f t="shared" si="18"/>
        <v>40</v>
      </c>
      <c r="P55" s="5">
        <f t="shared" si="13"/>
        <v>100</v>
      </c>
      <c r="Q55" s="9">
        <f t="shared" si="14"/>
        <v>0</v>
      </c>
      <c r="R55" s="9">
        <f t="shared" si="15"/>
        <v>0</v>
      </c>
    </row>
    <row r="56" spans="1:18" ht="15">
      <c r="A56" s="10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40</v>
      </c>
      <c r="M56" s="9">
        <f t="shared" si="17"/>
        <v>20</v>
      </c>
      <c r="N56" s="5">
        <f t="shared" si="12"/>
        <v>0</v>
      </c>
      <c r="O56" s="11">
        <f t="shared" si="18"/>
        <v>40</v>
      </c>
      <c r="P56" s="5">
        <f t="shared" si="13"/>
        <v>100</v>
      </c>
      <c r="Q56" s="9">
        <f t="shared" si="14"/>
        <v>0</v>
      </c>
      <c r="R56" s="9">
        <f t="shared" si="15"/>
        <v>0</v>
      </c>
    </row>
    <row r="57" spans="1:18" ht="15">
      <c r="A57" s="10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40</v>
      </c>
      <c r="M57" s="9">
        <f t="shared" si="17"/>
        <v>20</v>
      </c>
      <c r="N57" s="5">
        <f t="shared" si="12"/>
        <v>0</v>
      </c>
      <c r="O57" s="11">
        <f t="shared" si="18"/>
        <v>40</v>
      </c>
      <c r="P57" s="5">
        <f t="shared" si="13"/>
        <v>100</v>
      </c>
      <c r="Q57" s="9">
        <f t="shared" si="14"/>
        <v>0</v>
      </c>
      <c r="R57" s="9">
        <f t="shared" si="15"/>
        <v>0</v>
      </c>
    </row>
    <row r="58" spans="1:18" ht="15">
      <c r="A58" s="10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40</v>
      </c>
      <c r="M58" s="9">
        <f t="shared" si="17"/>
        <v>20</v>
      </c>
      <c r="N58" s="5">
        <f t="shared" si="12"/>
        <v>0</v>
      </c>
      <c r="O58" s="11">
        <f t="shared" si="18"/>
        <v>40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0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40</v>
      </c>
      <c r="M59" s="9">
        <f t="shared" si="17"/>
        <v>20</v>
      </c>
      <c r="N59" s="5">
        <f t="shared" si="12"/>
        <v>0</v>
      </c>
      <c r="O59" s="11">
        <f t="shared" si="18"/>
        <v>40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0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40</v>
      </c>
      <c r="M60" s="9">
        <f t="shared" si="17"/>
        <v>20</v>
      </c>
      <c r="N60" s="5">
        <f t="shared" si="12"/>
        <v>0</v>
      </c>
      <c r="O60" s="11">
        <f t="shared" si="18"/>
        <v>40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0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40</v>
      </c>
      <c r="M61" s="9">
        <f t="shared" si="17"/>
        <v>20</v>
      </c>
      <c r="N61" s="5">
        <f t="shared" si="12"/>
        <v>0</v>
      </c>
      <c r="O61" s="11">
        <f t="shared" si="18"/>
        <v>40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0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40</v>
      </c>
      <c r="M62" s="9">
        <f t="shared" si="17"/>
        <v>20</v>
      </c>
      <c r="N62" s="5">
        <f t="shared" si="12"/>
        <v>0</v>
      </c>
      <c r="O62" s="11">
        <f t="shared" si="18"/>
        <v>40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0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40</v>
      </c>
      <c r="M63" s="9">
        <f t="shared" si="17"/>
        <v>20</v>
      </c>
      <c r="N63" s="5">
        <f t="shared" si="12"/>
        <v>0</v>
      </c>
      <c r="O63" s="11">
        <f t="shared" si="18"/>
        <v>40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0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40</v>
      </c>
      <c r="M64" s="9">
        <f t="shared" si="17"/>
        <v>20</v>
      </c>
      <c r="N64" s="5">
        <f t="shared" si="12"/>
        <v>0</v>
      </c>
      <c r="O64" s="11">
        <f t="shared" si="18"/>
        <v>40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0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40</v>
      </c>
      <c r="M65" s="9">
        <f t="shared" si="17"/>
        <v>20</v>
      </c>
      <c r="N65" s="5">
        <f t="shared" si="12"/>
        <v>0</v>
      </c>
      <c r="O65" s="11">
        <f t="shared" si="18"/>
        <v>40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0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6"/>
        <v>40</v>
      </c>
      <c r="M66" s="9">
        <f t="shared" si="17"/>
        <v>20</v>
      </c>
      <c r="N66" s="5">
        <f t="shared" si="12"/>
        <v>0</v>
      </c>
      <c r="O66" s="11">
        <f t="shared" si="18"/>
        <v>40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0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40</v>
      </c>
      <c r="M67" s="9">
        <f t="shared" si="17"/>
        <v>20</v>
      </c>
      <c r="N67" s="5">
        <f t="shared" si="12"/>
        <v>0</v>
      </c>
      <c r="O67" s="11">
        <f t="shared" si="18"/>
        <v>40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53</v>
      </c>
    </row>
    <row r="68" spans="1:18" ht="15">
      <c r="A68" s="10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40</v>
      </c>
      <c r="M68" s="9">
        <f t="shared" si="17"/>
        <v>20</v>
      </c>
      <c r="N68" s="5">
        <f aca="true" t="shared" si="21" ref="N68:N101">(+J68+K68)*($J$103/($J$103+$K$103))</f>
        <v>0</v>
      </c>
      <c r="O68" s="11">
        <f t="shared" si="18"/>
        <v>40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0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40</v>
      </c>
      <c r="M69" s="9">
        <f aca="true" t="shared" si="26" ref="M69:M101">M68+K69</f>
        <v>20</v>
      </c>
      <c r="N69" s="5">
        <f t="shared" si="21"/>
        <v>0</v>
      </c>
      <c r="O69" s="11">
        <f aca="true" t="shared" si="27" ref="O69:O100">O68+N69</f>
        <v>40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0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25"/>
        <v>40</v>
      </c>
      <c r="M70" s="9">
        <f t="shared" si="26"/>
        <v>20</v>
      </c>
      <c r="N70" s="5">
        <f t="shared" si="21"/>
        <v>0</v>
      </c>
      <c r="O70" s="11">
        <f t="shared" si="27"/>
        <v>40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0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40</v>
      </c>
      <c r="M71" s="9">
        <f t="shared" si="26"/>
        <v>20</v>
      </c>
      <c r="N71" s="5">
        <f t="shared" si="21"/>
        <v>0</v>
      </c>
      <c r="O71" s="11">
        <f t="shared" si="27"/>
        <v>40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0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40</v>
      </c>
      <c r="M72" s="9">
        <f t="shared" si="26"/>
        <v>20</v>
      </c>
      <c r="N72" s="5">
        <f t="shared" si="21"/>
        <v>0</v>
      </c>
      <c r="O72" s="11">
        <f t="shared" si="27"/>
        <v>40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0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40</v>
      </c>
      <c r="M73" s="9">
        <f t="shared" si="26"/>
        <v>20</v>
      </c>
      <c r="N73" s="5">
        <f t="shared" si="21"/>
        <v>0</v>
      </c>
      <c r="O73" s="11">
        <f t="shared" si="27"/>
        <v>40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0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40</v>
      </c>
      <c r="M74" s="9">
        <f t="shared" si="26"/>
        <v>20</v>
      </c>
      <c r="N74" s="5">
        <f t="shared" si="21"/>
        <v>0</v>
      </c>
      <c r="O74" s="11">
        <f t="shared" si="27"/>
        <v>40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0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40</v>
      </c>
      <c r="M75" s="9">
        <f t="shared" si="26"/>
        <v>20</v>
      </c>
      <c r="N75" s="5">
        <f t="shared" si="21"/>
        <v>0</v>
      </c>
      <c r="O75" s="11">
        <f t="shared" si="27"/>
        <v>40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0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40</v>
      </c>
      <c r="M76" s="9">
        <f t="shared" si="26"/>
        <v>20</v>
      </c>
      <c r="N76" s="5">
        <f t="shared" si="21"/>
        <v>0</v>
      </c>
      <c r="O76" s="11">
        <f t="shared" si="27"/>
        <v>40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0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40</v>
      </c>
      <c r="M77" s="9">
        <f t="shared" si="26"/>
        <v>20</v>
      </c>
      <c r="N77" s="5">
        <f t="shared" si="21"/>
        <v>0</v>
      </c>
      <c r="O77" s="11">
        <f t="shared" si="27"/>
        <v>40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0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40</v>
      </c>
      <c r="M78" s="9">
        <f t="shared" si="26"/>
        <v>20</v>
      </c>
      <c r="N78" s="5">
        <f t="shared" si="21"/>
        <v>0</v>
      </c>
      <c r="O78" s="11">
        <f t="shared" si="27"/>
        <v>40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0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40</v>
      </c>
      <c r="M79" s="9">
        <f t="shared" si="26"/>
        <v>20</v>
      </c>
      <c r="N79" s="5">
        <f t="shared" si="21"/>
        <v>0</v>
      </c>
      <c r="O79" s="11">
        <f t="shared" si="27"/>
        <v>40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0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40</v>
      </c>
      <c r="M80" s="9">
        <f t="shared" si="26"/>
        <v>20</v>
      </c>
      <c r="N80" s="5">
        <f t="shared" si="21"/>
        <v>0</v>
      </c>
      <c r="O80" s="11">
        <f t="shared" si="27"/>
        <v>40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0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40</v>
      </c>
      <c r="M81" s="9">
        <f t="shared" si="26"/>
        <v>20</v>
      </c>
      <c r="N81" s="5">
        <f t="shared" si="21"/>
        <v>0</v>
      </c>
      <c r="O81" s="11">
        <f t="shared" si="27"/>
        <v>40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54</v>
      </c>
    </row>
    <row r="82" spans="1:18" ht="15">
      <c r="A82" s="10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40</v>
      </c>
      <c r="M82" s="9">
        <f t="shared" si="26"/>
        <v>20</v>
      </c>
      <c r="N82" s="5">
        <f t="shared" si="21"/>
        <v>0</v>
      </c>
      <c r="O82" s="11">
        <f t="shared" si="27"/>
        <v>40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0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40</v>
      </c>
      <c r="M83" s="9">
        <f t="shared" si="26"/>
        <v>20</v>
      </c>
      <c r="N83" s="5">
        <f t="shared" si="21"/>
        <v>0</v>
      </c>
      <c r="O83" s="11">
        <f t="shared" si="27"/>
        <v>40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0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40</v>
      </c>
      <c r="M84" s="9">
        <f t="shared" si="26"/>
        <v>20</v>
      </c>
      <c r="N84" s="5">
        <f t="shared" si="21"/>
        <v>0</v>
      </c>
      <c r="O84" s="11">
        <f t="shared" si="27"/>
        <v>40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0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40</v>
      </c>
      <c r="M85" s="9">
        <f t="shared" si="26"/>
        <v>20</v>
      </c>
      <c r="N85" s="5">
        <f t="shared" si="21"/>
        <v>0</v>
      </c>
      <c r="O85" s="11">
        <f t="shared" si="27"/>
        <v>40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0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40</v>
      </c>
      <c r="M86" s="9">
        <f t="shared" si="26"/>
        <v>20</v>
      </c>
      <c r="N86" s="5">
        <f t="shared" si="21"/>
        <v>0</v>
      </c>
      <c r="O86" s="11">
        <f t="shared" si="27"/>
        <v>40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0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40</v>
      </c>
      <c r="M87" s="9">
        <f t="shared" si="26"/>
        <v>20</v>
      </c>
      <c r="N87" s="5">
        <f t="shared" si="21"/>
        <v>0</v>
      </c>
      <c r="O87" s="11">
        <f t="shared" si="27"/>
        <v>40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0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40</v>
      </c>
      <c r="M88" s="9">
        <f t="shared" si="26"/>
        <v>20</v>
      </c>
      <c r="N88" s="5">
        <f t="shared" si="21"/>
        <v>0</v>
      </c>
      <c r="O88" s="11">
        <f t="shared" si="27"/>
        <v>40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0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40</v>
      </c>
      <c r="M89" s="9">
        <f t="shared" si="26"/>
        <v>20</v>
      </c>
      <c r="N89" s="5">
        <f t="shared" si="21"/>
        <v>0</v>
      </c>
      <c r="O89" s="11">
        <f t="shared" si="27"/>
        <v>40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0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40</v>
      </c>
      <c r="M90" s="9">
        <f t="shared" si="26"/>
        <v>20</v>
      </c>
      <c r="N90" s="5">
        <f t="shared" si="21"/>
        <v>0</v>
      </c>
      <c r="O90" s="11">
        <f t="shared" si="27"/>
        <v>40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0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40</v>
      </c>
      <c r="M91" s="9">
        <f t="shared" si="26"/>
        <v>20</v>
      </c>
      <c r="N91" s="5">
        <f t="shared" si="21"/>
        <v>0</v>
      </c>
      <c r="O91" s="11">
        <f t="shared" si="27"/>
        <v>40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0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40</v>
      </c>
      <c r="M92" s="9">
        <f t="shared" si="26"/>
        <v>20</v>
      </c>
      <c r="N92" s="5">
        <f t="shared" si="21"/>
        <v>0</v>
      </c>
      <c r="O92" s="11">
        <f t="shared" si="27"/>
        <v>40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0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40</v>
      </c>
      <c r="M93" s="9">
        <f t="shared" si="26"/>
        <v>20</v>
      </c>
      <c r="N93" s="5">
        <f t="shared" si="21"/>
        <v>0</v>
      </c>
      <c r="O93" s="11">
        <f t="shared" si="27"/>
        <v>40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0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40</v>
      </c>
      <c r="M94" s="9">
        <f t="shared" si="26"/>
        <v>20</v>
      </c>
      <c r="N94" s="5">
        <f t="shared" si="21"/>
        <v>0</v>
      </c>
      <c r="O94" s="11">
        <f t="shared" si="27"/>
        <v>40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0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40</v>
      </c>
      <c r="M95" s="9">
        <f t="shared" si="26"/>
        <v>20</v>
      </c>
      <c r="N95" s="5">
        <f t="shared" si="21"/>
        <v>0</v>
      </c>
      <c r="O95" s="11">
        <f t="shared" si="27"/>
        <v>40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55</v>
      </c>
    </row>
    <row r="96" spans="1:18" ht="15">
      <c r="A96" s="10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40</v>
      </c>
      <c r="M96" s="9">
        <f t="shared" si="26"/>
        <v>20</v>
      </c>
      <c r="N96" s="5">
        <f t="shared" si="21"/>
        <v>0</v>
      </c>
      <c r="O96" s="11">
        <f t="shared" si="27"/>
        <v>40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0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40</v>
      </c>
      <c r="M97" s="9">
        <f t="shared" si="26"/>
        <v>20</v>
      </c>
      <c r="N97" s="5">
        <f t="shared" si="21"/>
        <v>0</v>
      </c>
      <c r="O97" s="11">
        <f t="shared" si="27"/>
        <v>40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0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40</v>
      </c>
      <c r="M98" s="9">
        <f t="shared" si="26"/>
        <v>20</v>
      </c>
      <c r="N98" s="5">
        <f t="shared" si="21"/>
        <v>0</v>
      </c>
      <c r="O98" s="11">
        <f t="shared" si="27"/>
        <v>40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0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40</v>
      </c>
      <c r="M99" s="9">
        <f t="shared" si="26"/>
        <v>20</v>
      </c>
      <c r="N99" s="5">
        <f t="shared" si="21"/>
        <v>0</v>
      </c>
      <c r="O99" s="11">
        <f t="shared" si="27"/>
        <v>40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0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40</v>
      </c>
      <c r="M100" s="9">
        <f t="shared" si="26"/>
        <v>20</v>
      </c>
      <c r="N100" s="5">
        <f t="shared" si="21"/>
        <v>0</v>
      </c>
      <c r="O100" s="11">
        <f t="shared" si="27"/>
        <v>40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0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40</v>
      </c>
      <c r="M101" s="9">
        <f t="shared" si="26"/>
        <v>20</v>
      </c>
      <c r="N101" s="5">
        <f t="shared" si="21"/>
        <v>0</v>
      </c>
      <c r="O101" s="11">
        <f>O100+N101</f>
        <v>40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49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14</v>
      </c>
      <c r="E103" s="9">
        <f t="shared" si="28"/>
        <v>27</v>
      </c>
      <c r="F103" s="9">
        <f t="shared" si="28"/>
        <v>0</v>
      </c>
      <c r="G103" s="9">
        <f t="shared" si="28"/>
        <v>2</v>
      </c>
      <c r="H103" s="9">
        <f t="shared" si="28"/>
        <v>9</v>
      </c>
      <c r="I103" s="9">
        <f t="shared" si="28"/>
        <v>13</v>
      </c>
      <c r="J103" s="9">
        <f t="shared" si="28"/>
        <v>40</v>
      </c>
      <c r="K103" s="9">
        <f t="shared" si="28"/>
        <v>20</v>
      </c>
      <c r="N103" s="5">
        <f>SUM(N4:N101)</f>
        <v>40</v>
      </c>
      <c r="Q103" s="11">
        <f>SUM(Q4:Q101)</f>
        <v>3</v>
      </c>
      <c r="R103" s="11">
        <f>SUM(R4:R101)</f>
        <v>63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V5">
      <selection activeCell="U24" sqref="U24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59</v>
      </c>
      <c r="C1" s="3"/>
      <c r="D1" s="3"/>
      <c r="E1" s="3"/>
      <c r="F1" s="3"/>
      <c r="G1" s="3" t="s">
        <v>56</v>
      </c>
      <c r="H1" s="3"/>
      <c r="T1" s="2" t="s">
        <v>1</v>
      </c>
      <c r="U1" s="4" t="str">
        <f>B1</f>
        <v>Long-tailed skipper</v>
      </c>
      <c r="V1"/>
      <c r="W1" s="3"/>
      <c r="X1"/>
      <c r="Y1" s="3" t="str">
        <f>G1</f>
        <v>Fall 1997</v>
      </c>
      <c r="AC1" s="5"/>
    </row>
    <row r="2" spans="1:29" ht="12.75">
      <c r="A2" s="6" t="s">
        <v>2</v>
      </c>
      <c r="B2" s="7" t="s">
        <v>3</v>
      </c>
      <c r="C2" s="7" t="s">
        <v>3</v>
      </c>
      <c r="D2" s="7" t="s">
        <v>3</v>
      </c>
      <c r="E2" s="7" t="s">
        <v>3</v>
      </c>
      <c r="F2" s="7" t="s">
        <v>4</v>
      </c>
      <c r="G2" s="7" t="s">
        <v>4</v>
      </c>
      <c r="H2" s="7" t="s">
        <v>4</v>
      </c>
      <c r="I2" s="7" t="s">
        <v>4</v>
      </c>
      <c r="J2" s="7" t="s">
        <v>3</v>
      </c>
      <c r="K2" s="7" t="s">
        <v>4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8</v>
      </c>
      <c r="T2" s="8" t="s">
        <v>9</v>
      </c>
      <c r="V2" s="9">
        <f>Q103+R103</f>
        <v>6</v>
      </c>
      <c r="X2" s="8" t="s">
        <v>10</v>
      </c>
      <c r="Z2" s="8" t="s">
        <v>11</v>
      </c>
      <c r="AB2" s="8" t="s">
        <v>12</v>
      </c>
      <c r="AC2" s="8" t="s">
        <v>13</v>
      </c>
    </row>
    <row r="3" spans="2:29" ht="15">
      <c r="B3" s="7" t="s">
        <v>14</v>
      </c>
      <c r="C3" s="7" t="s">
        <v>15</v>
      </c>
      <c r="D3" s="7" t="s">
        <v>16</v>
      </c>
      <c r="E3" s="7" t="s">
        <v>17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20</v>
      </c>
      <c r="P3" s="7" t="s">
        <v>22</v>
      </c>
      <c r="Q3" s="7" t="s">
        <v>23</v>
      </c>
      <c r="R3" s="7" t="s">
        <v>24</v>
      </c>
      <c r="T3" s="8" t="s">
        <v>25</v>
      </c>
      <c r="V3" s="9">
        <f>R103-Q103</f>
        <v>2</v>
      </c>
      <c r="W3"/>
      <c r="X3" s="6" t="s">
        <v>26</v>
      </c>
      <c r="Z3" s="8" t="s">
        <v>27</v>
      </c>
      <c r="AB3" s="8" t="s">
        <v>28</v>
      </c>
      <c r="AC3" s="8" t="s">
        <v>23</v>
      </c>
    </row>
    <row r="4" spans="1:29" ht="15">
      <c r="A4" s="10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29</v>
      </c>
      <c r="Z4" s="11">
        <f>SUM(N4:N10)</f>
        <v>0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0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30</v>
      </c>
      <c r="V5" s="9">
        <f>R103</f>
        <v>4</v>
      </c>
      <c r="W5"/>
      <c r="X5"/>
      <c r="Y5" s="1" t="s">
        <v>31</v>
      </c>
      <c r="Z5" s="11">
        <f>SUM(N11:N17)</f>
        <v>0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0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32</v>
      </c>
      <c r="V6" s="9">
        <f>Q103</f>
        <v>2</v>
      </c>
      <c r="W6"/>
      <c r="X6" s="1" t="s">
        <v>33</v>
      </c>
      <c r="Z6" s="11">
        <f>SUM(N18:N24)</f>
        <v>0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0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34</v>
      </c>
      <c r="V7" s="5">
        <f>V5*100/(V5+V6)</f>
        <v>66.66666666666667</v>
      </c>
      <c r="W7"/>
      <c r="Y7" s="1" t="s">
        <v>35</v>
      </c>
      <c r="Z7" s="11">
        <f>SUM(N25:N31)</f>
        <v>0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0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36</v>
      </c>
      <c r="Z8" s="11">
        <f>SUM(N32:N38)</f>
        <v>0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0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37</v>
      </c>
      <c r="V9" s="5"/>
      <c r="W9"/>
      <c r="Y9" s="1" t="s">
        <v>38</v>
      </c>
      <c r="Z9" s="11">
        <f>SUM(N39:N45)</f>
        <v>0</v>
      </c>
      <c r="AA9" s="5" t="e">
        <f t="shared" si="6"/>
        <v>#DIV/0!</v>
      </c>
      <c r="AB9" s="11">
        <f>SUM(Q39:Q45)+SUM(R39:R45)</f>
        <v>5</v>
      </c>
      <c r="AC9" s="11">
        <f>100*SUM(R39:R45)/AB9</f>
        <v>60</v>
      </c>
    </row>
    <row r="10" spans="1:29" ht="15">
      <c r="A10" s="10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1">
        <f t="shared" si="9"/>
        <v>0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3</v>
      </c>
      <c r="V10" s="5">
        <f>100*(+E103/(E103+D103))</f>
        <v>0</v>
      </c>
      <c r="W10"/>
      <c r="X10" s="8" t="s">
        <v>39</v>
      </c>
      <c r="Z10" s="11">
        <f>SUM(N46:N52)</f>
        <v>0</v>
      </c>
      <c r="AA10" s="5" t="e">
        <f t="shared" si="6"/>
        <v>#DIV/0!</v>
      </c>
      <c r="AB10" s="11">
        <f>SUM(Q46:Q52)+SUM(R46:R52)</f>
        <v>1</v>
      </c>
      <c r="AC10" s="11">
        <f>100*SUM(R46:R52)/AB10</f>
        <v>100</v>
      </c>
    </row>
    <row r="11" spans="1:29" ht="15">
      <c r="A11" s="10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1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40</v>
      </c>
      <c r="U11" s="8" t="s">
        <v>4</v>
      </c>
      <c r="V11" s="5">
        <f>100*(+I103/(I103+H103))</f>
        <v>50</v>
      </c>
      <c r="W11"/>
      <c r="Y11" s="8" t="s">
        <v>41</v>
      </c>
      <c r="Z11" s="11">
        <f>SUM(N53:N59)</f>
        <v>0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0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1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42</v>
      </c>
      <c r="V12" s="5">
        <f>100*((E103+I103)/(E103+D103+I103+H103))</f>
        <v>25</v>
      </c>
      <c r="W12"/>
      <c r="X12" s="8" t="s">
        <v>43</v>
      </c>
      <c r="Z12" s="11">
        <f>SUM(N60:N66)</f>
        <v>0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0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1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44</v>
      </c>
      <c r="Z13" s="11">
        <f>SUM(N67:N73)</f>
        <v>0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0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1">
        <f t="shared" si="9"/>
        <v>0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45</v>
      </c>
      <c r="Z14" s="11">
        <f>SUM(N74:N80)</f>
        <v>0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0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1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46</v>
      </c>
      <c r="Z15" s="11">
        <f>SUM(N81:N87)</f>
        <v>0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0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1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47</v>
      </c>
      <c r="Z16" s="11">
        <f>SUM(N88:N94)</f>
        <v>0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0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1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48</v>
      </c>
      <c r="Z17" s="11">
        <f>SUM(N95:N101)</f>
        <v>0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0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1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49</v>
      </c>
      <c r="Z18" s="9">
        <f>SUM(Z4:Z17)</f>
        <v>0</v>
      </c>
      <c r="AA18" s="9" t="e">
        <f>SUM(AA4:AA17)</f>
        <v>#DIV/0!</v>
      </c>
    </row>
    <row r="19" spans="1:29" ht="15">
      <c r="A19" s="10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1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0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1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 t="s">
        <v>63</v>
      </c>
    </row>
    <row r="21" spans="1:25" ht="15">
      <c r="A21" s="10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1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13" t="s">
        <v>62</v>
      </c>
      <c r="U21" s="1">
        <v>9.6</v>
      </c>
      <c r="Y21"/>
    </row>
    <row r="22" spans="1:25" ht="15">
      <c r="A22" s="10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1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T22" s="13" t="s">
        <v>60</v>
      </c>
      <c r="U22" s="1">
        <v>7.6</v>
      </c>
      <c r="X22"/>
      <c r="Y22"/>
    </row>
    <row r="23" spans="1:25" ht="15">
      <c r="A23" s="10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1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13" t="s">
        <v>61</v>
      </c>
      <c r="U23" s="1">
        <v>6.2</v>
      </c>
      <c r="X23"/>
      <c r="Y23"/>
    </row>
    <row r="24" spans="1:25" ht="15">
      <c r="A24" s="10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1">
        <f t="shared" si="9"/>
        <v>0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U24" s="1">
        <f>SUM(U21:U23)</f>
        <v>23.4</v>
      </c>
      <c r="X24"/>
      <c r="Y24"/>
    </row>
    <row r="25" spans="1:25" ht="15">
      <c r="A25" s="10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1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50</v>
      </c>
      <c r="T25" s="1" t="s">
        <v>64</v>
      </c>
      <c r="X25"/>
      <c r="Y25">
        <f>100*Z18/U24</f>
        <v>0</v>
      </c>
    </row>
    <row r="26" spans="1:25" ht="15">
      <c r="A26" s="10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1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0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1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0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1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0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1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0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1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0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1">
        <f t="shared" si="9"/>
        <v>0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0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1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0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1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0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1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0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1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0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1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0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1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0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1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0">
        <v>32782</v>
      </c>
      <c r="B39"/>
      <c r="C39">
        <v>2</v>
      </c>
      <c r="D39"/>
      <c r="E39"/>
      <c r="F39"/>
      <c r="G39"/>
      <c r="H39"/>
      <c r="I39"/>
      <c r="J39" s="9">
        <f t="shared" si="10"/>
        <v>-2</v>
      </c>
      <c r="K39" s="9">
        <f t="shared" si="11"/>
        <v>0</v>
      </c>
      <c r="L39" s="9">
        <f t="shared" si="16"/>
        <v>-2</v>
      </c>
      <c r="M39" s="9">
        <f t="shared" si="17"/>
        <v>0</v>
      </c>
      <c r="N39" s="5">
        <f t="shared" si="12"/>
        <v>0</v>
      </c>
      <c r="O39" s="11">
        <f t="shared" si="18"/>
        <v>0</v>
      </c>
      <c r="P39" s="5" t="e">
        <f t="shared" si="13"/>
        <v>#DIV/0!</v>
      </c>
      <c r="Q39" s="9">
        <f t="shared" si="14"/>
        <v>2</v>
      </c>
      <c r="R39" s="9">
        <f t="shared" si="15"/>
        <v>0</v>
      </c>
      <c r="S39" s="8" t="s">
        <v>51</v>
      </c>
    </row>
    <row r="40" spans="1:18" ht="15">
      <c r="A40" s="10">
        <v>32783</v>
      </c>
      <c r="B40"/>
      <c r="C40"/>
      <c r="D40"/>
      <c r="E40"/>
      <c r="F40"/>
      <c r="G40"/>
      <c r="H40">
        <v>1</v>
      </c>
      <c r="I40">
        <v>1</v>
      </c>
      <c r="J40" s="9">
        <f t="shared" si="10"/>
        <v>0</v>
      </c>
      <c r="K40" s="9">
        <f t="shared" si="11"/>
        <v>2</v>
      </c>
      <c r="L40" s="9">
        <f t="shared" si="16"/>
        <v>-2</v>
      </c>
      <c r="M40" s="9">
        <f t="shared" si="17"/>
        <v>2</v>
      </c>
      <c r="N40" s="5">
        <f t="shared" si="12"/>
        <v>0</v>
      </c>
      <c r="O40" s="11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2</v>
      </c>
    </row>
    <row r="41" spans="1:18" ht="15">
      <c r="A41" s="10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-2</v>
      </c>
      <c r="M41" s="9">
        <f t="shared" si="17"/>
        <v>2</v>
      </c>
      <c r="N41" s="5">
        <f t="shared" si="12"/>
        <v>0</v>
      </c>
      <c r="O41" s="11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0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-2</v>
      </c>
      <c r="M42" s="9">
        <f t="shared" si="17"/>
        <v>2</v>
      </c>
      <c r="N42" s="5">
        <f t="shared" si="12"/>
        <v>0</v>
      </c>
      <c r="O42" s="11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0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-2</v>
      </c>
      <c r="M43" s="9">
        <f t="shared" si="17"/>
        <v>2</v>
      </c>
      <c r="N43" s="5">
        <f t="shared" si="12"/>
        <v>0</v>
      </c>
      <c r="O43" s="11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0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-2</v>
      </c>
      <c r="M44" s="9">
        <f t="shared" si="17"/>
        <v>2</v>
      </c>
      <c r="N44" s="5">
        <f t="shared" si="12"/>
        <v>0</v>
      </c>
      <c r="O44" s="11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0">
        <v>32788</v>
      </c>
      <c r="B45"/>
      <c r="C45"/>
      <c r="D45" s="12">
        <v>1</v>
      </c>
      <c r="E45" s="12"/>
      <c r="F45"/>
      <c r="G45"/>
      <c r="H45" s="12"/>
      <c r="I45" s="12"/>
      <c r="J45" s="9">
        <f t="shared" si="10"/>
        <v>1</v>
      </c>
      <c r="K45" s="9">
        <f t="shared" si="11"/>
        <v>0</v>
      </c>
      <c r="L45" s="9">
        <f t="shared" si="16"/>
        <v>-1</v>
      </c>
      <c r="M45" s="9">
        <f t="shared" si="17"/>
        <v>2</v>
      </c>
      <c r="N45" s="5">
        <f t="shared" si="12"/>
        <v>0</v>
      </c>
      <c r="O45" s="11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1</v>
      </c>
    </row>
    <row r="46" spans="1:18" ht="15">
      <c r="A46" s="10">
        <v>32789</v>
      </c>
      <c r="B46"/>
      <c r="C46"/>
      <c r="D46">
        <v>1</v>
      </c>
      <c r="E46"/>
      <c r="F46"/>
      <c r="G46"/>
      <c r="H46"/>
      <c r="I46"/>
      <c r="J46" s="9">
        <f t="shared" si="10"/>
        <v>1</v>
      </c>
      <c r="K46" s="9">
        <f t="shared" si="11"/>
        <v>0</v>
      </c>
      <c r="L46" s="9">
        <f t="shared" si="16"/>
        <v>0</v>
      </c>
      <c r="M46" s="9">
        <f t="shared" si="17"/>
        <v>2</v>
      </c>
      <c r="N46" s="5">
        <f t="shared" si="12"/>
        <v>0</v>
      </c>
      <c r="O46" s="11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1</v>
      </c>
    </row>
    <row r="47" spans="1:18" ht="15">
      <c r="A47" s="10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2</v>
      </c>
      <c r="N47" s="5">
        <f t="shared" si="12"/>
        <v>0</v>
      </c>
      <c r="O47" s="11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0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2</v>
      </c>
      <c r="N48" s="5">
        <f t="shared" si="12"/>
        <v>0</v>
      </c>
      <c r="O48" s="11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0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2</v>
      </c>
      <c r="N49" s="5">
        <f t="shared" si="12"/>
        <v>0</v>
      </c>
      <c r="O49" s="11">
        <f t="shared" si="18"/>
        <v>0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0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2</v>
      </c>
      <c r="N50" s="5">
        <f t="shared" si="12"/>
        <v>0</v>
      </c>
      <c r="O50" s="11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0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2</v>
      </c>
      <c r="N51" s="5">
        <f t="shared" si="12"/>
        <v>0</v>
      </c>
      <c r="O51" s="11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0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2</v>
      </c>
      <c r="N52" s="5">
        <f t="shared" si="12"/>
        <v>0</v>
      </c>
      <c r="O52" s="11">
        <f t="shared" si="18"/>
        <v>0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0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2</v>
      </c>
      <c r="N53" s="5">
        <f t="shared" si="12"/>
        <v>0</v>
      </c>
      <c r="O53" s="11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52</v>
      </c>
    </row>
    <row r="54" spans="1:18" ht="15">
      <c r="A54" s="10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2</v>
      </c>
      <c r="N54" s="5">
        <f t="shared" si="12"/>
        <v>0</v>
      </c>
      <c r="O54" s="11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0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2</v>
      </c>
      <c r="N55" s="5">
        <f t="shared" si="12"/>
        <v>0</v>
      </c>
      <c r="O55" s="11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0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2</v>
      </c>
      <c r="N56" s="5">
        <f t="shared" si="12"/>
        <v>0</v>
      </c>
      <c r="O56" s="11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0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2</v>
      </c>
      <c r="N57" s="5">
        <f t="shared" si="12"/>
        <v>0</v>
      </c>
      <c r="O57" s="11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0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2</v>
      </c>
      <c r="N58" s="5">
        <f t="shared" si="12"/>
        <v>0</v>
      </c>
      <c r="O58" s="11">
        <f t="shared" si="18"/>
        <v>0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0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2</v>
      </c>
      <c r="N59" s="5">
        <f t="shared" si="12"/>
        <v>0</v>
      </c>
      <c r="O59" s="11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0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2</v>
      </c>
      <c r="N60" s="5">
        <f t="shared" si="12"/>
        <v>0</v>
      </c>
      <c r="O60" s="11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0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2</v>
      </c>
      <c r="N61" s="5">
        <f t="shared" si="12"/>
        <v>0</v>
      </c>
      <c r="O61" s="11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0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2</v>
      </c>
      <c r="N62" s="5">
        <f t="shared" si="12"/>
        <v>0</v>
      </c>
      <c r="O62" s="11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0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2</v>
      </c>
      <c r="N63" s="5">
        <f t="shared" si="12"/>
        <v>0</v>
      </c>
      <c r="O63" s="11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0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2</v>
      </c>
      <c r="N64" s="5">
        <f t="shared" si="12"/>
        <v>0</v>
      </c>
      <c r="O64" s="11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0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2</v>
      </c>
      <c r="N65" s="5">
        <f t="shared" si="12"/>
        <v>0</v>
      </c>
      <c r="O65" s="11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0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2</v>
      </c>
      <c r="N66" s="5">
        <f t="shared" si="12"/>
        <v>0</v>
      </c>
      <c r="O66" s="11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0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2</v>
      </c>
      <c r="N67" s="5">
        <f t="shared" si="12"/>
        <v>0</v>
      </c>
      <c r="O67" s="11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53</v>
      </c>
    </row>
    <row r="68" spans="1:18" ht="15">
      <c r="A68" s="10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2</v>
      </c>
      <c r="N68" s="5">
        <f aca="true" t="shared" si="21" ref="N68:N101">(+J68+K68)*($J$103/($J$103+$K$103))</f>
        <v>0</v>
      </c>
      <c r="O68" s="11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0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2</v>
      </c>
      <c r="N69" s="5">
        <f t="shared" si="21"/>
        <v>0</v>
      </c>
      <c r="O69" s="11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0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2</v>
      </c>
      <c r="N70" s="5">
        <f t="shared" si="21"/>
        <v>0</v>
      </c>
      <c r="O70" s="11">
        <f t="shared" si="27"/>
        <v>0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0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2</v>
      </c>
      <c r="N71" s="5">
        <f t="shared" si="21"/>
        <v>0</v>
      </c>
      <c r="O71" s="11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0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2</v>
      </c>
      <c r="N72" s="5">
        <f t="shared" si="21"/>
        <v>0</v>
      </c>
      <c r="O72" s="11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0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2</v>
      </c>
      <c r="N73" s="5">
        <f t="shared" si="21"/>
        <v>0</v>
      </c>
      <c r="O73" s="11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0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2</v>
      </c>
      <c r="N74" s="5">
        <f t="shared" si="21"/>
        <v>0</v>
      </c>
      <c r="O74" s="11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0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2</v>
      </c>
      <c r="N75" s="5">
        <f t="shared" si="21"/>
        <v>0</v>
      </c>
      <c r="O75" s="11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0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2</v>
      </c>
      <c r="N76" s="5">
        <f t="shared" si="21"/>
        <v>0</v>
      </c>
      <c r="O76" s="11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0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2</v>
      </c>
      <c r="N77" s="5">
        <f t="shared" si="21"/>
        <v>0</v>
      </c>
      <c r="O77" s="11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0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2</v>
      </c>
      <c r="N78" s="5">
        <f t="shared" si="21"/>
        <v>0</v>
      </c>
      <c r="O78" s="11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0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2</v>
      </c>
      <c r="N79" s="5">
        <f t="shared" si="21"/>
        <v>0</v>
      </c>
      <c r="O79" s="11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0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2</v>
      </c>
      <c r="N80" s="5">
        <f t="shared" si="21"/>
        <v>0</v>
      </c>
      <c r="O80" s="11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0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2</v>
      </c>
      <c r="N81" s="5">
        <f t="shared" si="21"/>
        <v>0</v>
      </c>
      <c r="O81" s="11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54</v>
      </c>
    </row>
    <row r="82" spans="1:18" ht="15">
      <c r="A82" s="10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2</v>
      </c>
      <c r="N82" s="5">
        <f t="shared" si="21"/>
        <v>0</v>
      </c>
      <c r="O82" s="11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0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2</v>
      </c>
      <c r="N83" s="5">
        <f t="shared" si="21"/>
        <v>0</v>
      </c>
      <c r="O83" s="11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0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2</v>
      </c>
      <c r="N84" s="5">
        <f t="shared" si="21"/>
        <v>0</v>
      </c>
      <c r="O84" s="11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0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2</v>
      </c>
      <c r="N85" s="5">
        <f t="shared" si="21"/>
        <v>0</v>
      </c>
      <c r="O85" s="11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0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2</v>
      </c>
      <c r="N86" s="5">
        <f t="shared" si="21"/>
        <v>0</v>
      </c>
      <c r="O86" s="11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0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2</v>
      </c>
      <c r="N87" s="5">
        <f t="shared" si="21"/>
        <v>0</v>
      </c>
      <c r="O87" s="11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0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2</v>
      </c>
      <c r="N88" s="5">
        <f t="shared" si="21"/>
        <v>0</v>
      </c>
      <c r="O88" s="11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0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2</v>
      </c>
      <c r="N89" s="5">
        <f t="shared" si="21"/>
        <v>0</v>
      </c>
      <c r="O89" s="11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0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2</v>
      </c>
      <c r="N90" s="5">
        <f t="shared" si="21"/>
        <v>0</v>
      </c>
      <c r="O90" s="11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0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2</v>
      </c>
      <c r="N91" s="5">
        <f t="shared" si="21"/>
        <v>0</v>
      </c>
      <c r="O91" s="11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0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2</v>
      </c>
      <c r="N92" s="5">
        <f t="shared" si="21"/>
        <v>0</v>
      </c>
      <c r="O92" s="11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0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2</v>
      </c>
      <c r="N93" s="5">
        <f t="shared" si="21"/>
        <v>0</v>
      </c>
      <c r="O93" s="11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0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2</v>
      </c>
      <c r="N94" s="5">
        <f t="shared" si="21"/>
        <v>0</v>
      </c>
      <c r="O94" s="11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0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2</v>
      </c>
      <c r="N95" s="5">
        <f t="shared" si="21"/>
        <v>0</v>
      </c>
      <c r="O95" s="11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55</v>
      </c>
    </row>
    <row r="96" spans="1:18" ht="15">
      <c r="A96" s="10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2</v>
      </c>
      <c r="N96" s="5">
        <f t="shared" si="21"/>
        <v>0</v>
      </c>
      <c r="O96" s="11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0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2</v>
      </c>
      <c r="N97" s="5">
        <f t="shared" si="21"/>
        <v>0</v>
      </c>
      <c r="O97" s="11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0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2</v>
      </c>
      <c r="N98" s="5">
        <f t="shared" si="21"/>
        <v>0</v>
      </c>
      <c r="O98" s="11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0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2</v>
      </c>
      <c r="N99" s="5">
        <f t="shared" si="21"/>
        <v>0</v>
      </c>
      <c r="O99" s="11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0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2</v>
      </c>
      <c r="N100" s="5">
        <f t="shared" si="21"/>
        <v>0</v>
      </c>
      <c r="O100" s="11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0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2</v>
      </c>
      <c r="N101" s="5">
        <f t="shared" si="21"/>
        <v>0</v>
      </c>
      <c r="O101" s="11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49</v>
      </c>
      <c r="B103" s="9">
        <f aca="true" t="shared" si="28" ref="B103:K103">SUM(B4:B101)</f>
        <v>0</v>
      </c>
      <c r="C103" s="9">
        <f t="shared" si="28"/>
        <v>2</v>
      </c>
      <c r="D103" s="9">
        <f t="shared" si="28"/>
        <v>2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1</v>
      </c>
      <c r="I103" s="9">
        <f t="shared" si="28"/>
        <v>1</v>
      </c>
      <c r="J103" s="9">
        <f t="shared" si="28"/>
        <v>0</v>
      </c>
      <c r="K103" s="9">
        <f t="shared" si="28"/>
        <v>2</v>
      </c>
      <c r="N103" s="5">
        <f>SUM(N4:N101)</f>
        <v>0</v>
      </c>
      <c r="Q103" s="11">
        <f>SUM(Q4:Q101)</f>
        <v>2</v>
      </c>
      <c r="R103" s="11">
        <f>SUM(R4:R101)</f>
        <v>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dcterms:created xsi:type="dcterms:W3CDTF">2000-05-09T01:27:10Z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