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0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<sst xmlns="http://schemas.openxmlformats.org/spreadsheetml/2006/main" count="21" uniqueCount="12">
  <si>
    <t>CS</t>
  </si>
  <si>
    <t>GF</t>
  </si>
  <si>
    <t>BE</t>
  </si>
  <si>
    <t>LT</t>
  </si>
  <si>
    <t>84-88</t>
  </si>
  <si>
    <t>89-94</t>
  </si>
  <si>
    <t>95-00</t>
  </si>
  <si>
    <t>efficiency correction</t>
  </si>
  <si>
    <t>raw data (6m)</t>
  </si>
  <si>
    <t>Barbara L correction</t>
  </si>
  <si>
    <t>extrapolation (190 km; millions)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</si>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</sst>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12"/>
      <name val="Arial"/>
      <family val="0"/>
    </font>
    <font>
      <sz val="14.25"/>
      <name val="Arial"/>
      <family val="0"/>
    </font>
    <font>
      <b/>
      <sz val="14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02"/>
          <c:w val="0.88175"/>
          <c:h val="0.86775"/>
        </c:manualLayout>
      </c:layout>
      <c:barChart>
        <c:barDir val="col"/>
        <c:grouping val="stacked"/>
        <c:varyColors val="0"/>
        <c:ser>
          <c:idx val="0"/>
          <c:order val="0"/>
          <c:tx>
            <c:v>cloudless sulphur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Sheet1!$K$3:$M$3</c:f>
              <c:numCache/>
            </c:numRef>
          </c:val>
        </c:ser>
        <c:ser>
          <c:idx val="1"/>
          <c:order val="1"/>
          <c:tx>
            <c:v>gulf fritillary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Sheet1!$K$4:$M$4</c:f>
              <c:numCache/>
            </c:numRef>
          </c:val>
        </c:ser>
        <c:ser>
          <c:idx val="2"/>
          <c:order val="2"/>
          <c:tx>
            <c:v>buckeye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Sheet1!$K$5:$M$5</c:f>
              <c:numCache/>
            </c:numRef>
          </c:val>
        </c:ser>
        <c:ser>
          <c:idx val="3"/>
          <c:order val="3"/>
          <c:tx>
            <c:v>long-tailed skipper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Sheet1!$K$2:$M$2</c:f>
              <c:strCache/>
            </c:strRef>
          </c:cat>
          <c:val>
            <c:numRef>
              <c:f>Sheet1!$K$6:$M$6</c:f>
              <c:numCache/>
            </c:numRef>
          </c:val>
        </c:ser>
        <c:overlap val="100"/>
        <c:axId val="50130054"/>
        <c:axId val="48517303"/>
      </c:barChart>
      <c:catAx>
        <c:axId val="50130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Net migration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130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1"/>
          <c:y val="0.14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85725</xdr:rowOff>
    </xdr:from>
    <xdr:to>
      <xdr:col>9</xdr:col>
      <xdr:colOff>600075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38100" y="1057275"/>
        <a:ext cx="6048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5" zoomScaleNormal="75" workbookViewId="0" topLeftCell="A1">
      <selection activeCell="M17" sqref="M17"/>
    </sheetView>
  </sheetViews>
  <sheetFormatPr defaultColWidth="9.140625" defaultRowHeight="12.75"/>
  <sheetData>
    <row r="1" spans="2:11" ht="12.75">
      <c r="B1" t="s">
        <v>8</v>
      </c>
      <c r="E1" t="s">
        <v>7</v>
      </c>
      <c r="H1" t="s">
        <v>9</v>
      </c>
      <c r="K1" t="s">
        <v>10</v>
      </c>
    </row>
    <row r="2" spans="2:13" ht="12.75">
      <c r="B2" s="1" t="s">
        <v>4</v>
      </c>
      <c r="C2" s="1" t="s">
        <v>5</v>
      </c>
      <c r="D2" s="1" t="s">
        <v>6</v>
      </c>
      <c r="E2" s="1" t="s">
        <v>4</v>
      </c>
      <c r="F2" s="1" t="s">
        <v>5</v>
      </c>
      <c r="G2" s="1" t="s">
        <v>6</v>
      </c>
      <c r="H2" s="1" t="s">
        <v>4</v>
      </c>
      <c r="I2" s="1" t="s">
        <v>5</v>
      </c>
      <c r="J2" s="1" t="s">
        <v>6</v>
      </c>
      <c r="K2" s="1" t="s">
        <v>4</v>
      </c>
      <c r="L2" s="1" t="s">
        <v>5</v>
      </c>
      <c r="M2" s="1" t="s">
        <v>6</v>
      </c>
    </row>
    <row r="3" spans="1:13" ht="12.75">
      <c r="A3" t="s">
        <v>0</v>
      </c>
      <c r="B3">
        <v>798</v>
      </c>
      <c r="C3">
        <v>310</v>
      </c>
      <c r="D3">
        <v>182</v>
      </c>
      <c r="E3" s="2">
        <f>B3/0.6</f>
        <v>1330</v>
      </c>
      <c r="F3" s="2">
        <f>C3/0.6</f>
        <v>516.6666666666667</v>
      </c>
      <c r="G3" s="2">
        <f>D3/0.6</f>
        <v>303.33333333333337</v>
      </c>
      <c r="H3" s="2">
        <f>E3</f>
        <v>1330</v>
      </c>
      <c r="I3" s="2">
        <f>F3</f>
        <v>516.6666666666667</v>
      </c>
      <c r="J3" s="2">
        <f>G3</f>
        <v>303.33333333333337</v>
      </c>
      <c r="K3" s="3">
        <f>H3*0.19/6</f>
        <v>42.11666666666667</v>
      </c>
      <c r="L3" s="3">
        <f aca="true" t="shared" si="0" ref="L3:M6">I3*0.19/6</f>
        <v>16.361111111111114</v>
      </c>
      <c r="M3" s="3">
        <f t="shared" si="0"/>
        <v>9.605555555555556</v>
      </c>
    </row>
    <row r="4" spans="1:13" ht="12.75">
      <c r="A4" t="s">
        <v>1</v>
      </c>
      <c r="B4">
        <v>868</v>
      </c>
      <c r="C4">
        <v>379</v>
      </c>
      <c r="D4">
        <v>465</v>
      </c>
      <c r="E4" s="2">
        <f>B4/0.35</f>
        <v>2480</v>
      </c>
      <c r="F4" s="2">
        <f>C4/0.35</f>
        <v>1082.857142857143</v>
      </c>
      <c r="G4" s="2">
        <f>D4/0.35</f>
        <v>1328.5714285714287</v>
      </c>
      <c r="H4" s="2">
        <f>E4*1.47</f>
        <v>3645.6</v>
      </c>
      <c r="I4" s="2">
        <f>F4*1.47</f>
        <v>1591.8</v>
      </c>
      <c r="J4" s="2">
        <f>G4*1.47</f>
        <v>1953</v>
      </c>
      <c r="K4" s="3">
        <f>H4*0.19/6</f>
        <v>115.444</v>
      </c>
      <c r="L4" s="3">
        <f t="shared" si="0"/>
        <v>50.407000000000004</v>
      </c>
      <c r="M4" s="3">
        <f t="shared" si="0"/>
        <v>61.845</v>
      </c>
    </row>
    <row r="5" spans="1:13" ht="12.75">
      <c r="A5" t="s">
        <v>2</v>
      </c>
      <c r="B5">
        <v>135</v>
      </c>
      <c r="C5">
        <v>58</v>
      </c>
      <c r="D5">
        <v>43</v>
      </c>
      <c r="E5" s="2">
        <f>B5/0.6</f>
        <v>225</v>
      </c>
      <c r="F5" s="2">
        <f>C5/0.6</f>
        <v>96.66666666666667</v>
      </c>
      <c r="G5" s="2">
        <f>D5/0.6</f>
        <v>71.66666666666667</v>
      </c>
      <c r="H5" s="2">
        <f>E5</f>
        <v>225</v>
      </c>
      <c r="I5" s="2">
        <f>F5</f>
        <v>96.66666666666667</v>
      </c>
      <c r="J5" s="2">
        <f>G5</f>
        <v>71.66666666666667</v>
      </c>
      <c r="K5" s="3">
        <f>H5*0.19/6</f>
        <v>7.125</v>
      </c>
      <c r="L5" s="3">
        <f t="shared" si="0"/>
        <v>3.0611111111111113</v>
      </c>
      <c r="M5" s="3">
        <f t="shared" si="0"/>
        <v>2.2694444444444444</v>
      </c>
    </row>
    <row r="6" spans="1:13" ht="12.75">
      <c r="A6" t="s">
        <v>3</v>
      </c>
      <c r="B6">
        <v>426</v>
      </c>
      <c r="C6">
        <v>79</v>
      </c>
      <c r="D6">
        <v>8</v>
      </c>
      <c r="E6" s="2">
        <f>B6/0.49</f>
        <v>869.3877551020408</v>
      </c>
      <c r="F6" s="2">
        <f>C6/0.49</f>
        <v>161.22448979591837</v>
      </c>
      <c r="G6" s="2">
        <f>D6/0.49</f>
        <v>16.3265306122449</v>
      </c>
      <c r="H6" s="2">
        <f>E6</f>
        <v>869.3877551020408</v>
      </c>
      <c r="I6" s="2">
        <f>F6</f>
        <v>161.22448979591837</v>
      </c>
      <c r="J6" s="2">
        <f>G6</f>
        <v>16.3265306122449</v>
      </c>
      <c r="K6" s="3">
        <f>H6*0.19/6</f>
        <v>27.530612244897963</v>
      </c>
      <c r="L6" s="3">
        <f t="shared" si="0"/>
        <v>5.105442176870748</v>
      </c>
      <c r="M6" s="3">
        <f t="shared" si="0"/>
        <v>0.5170068027210885</v>
      </c>
    </row>
    <row r="8" spans="10:13" ht="12.75">
      <c r="J8" t="s">
        <v>11</v>
      </c>
      <c r="K8" s="3">
        <f>SUM(K3:K7)</f>
        <v>192.21627891156461</v>
      </c>
      <c r="L8" s="3">
        <f>SUM(L3:L7)</f>
        <v>74.934664399093</v>
      </c>
      <c r="M8" s="3">
        <f>SUM(M3:M7)</f>
        <v>74.23700680272108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Walker</dc:creator>
  <cp:keywords/>
  <dc:description/>
  <cp:lastModifiedBy>Tom Walker</cp:lastModifiedBy>
  <cp:lastPrinted>2000-11-06T13:43:39Z</cp:lastPrinted>
  <dcterms:created xsi:type="dcterms:W3CDTF">2000-11-06T13:01:24Z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